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660" windowHeight="10860"/>
  </bookViews>
  <sheets>
    <sheet name="基装透明化成本报价" sheetId="5" r:id="rId1"/>
    <sheet name="主材成本报价" sheetId="6" r:id="rId2"/>
  </sheets>
  <externalReferences>
    <externalReference r:id="rId3"/>
  </externalReferences>
  <definedNames>
    <definedName name="_xlnm._FilterDatabase" localSheetId="0" hidden="1">基装透明化成本报价!$A$4:$H$4</definedName>
    <definedName name="_xlnm.Print_Titles" localSheetId="0">基装透明化成本报价!$4:$4</definedName>
    <definedName name="_xlnm.Print_Area" localSheetId="0">基装透明化成本报价!$A$1:$K$47</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<sst xmlns="http://schemas.openxmlformats.org/spreadsheetml/2006/main" count="267" uniqueCount="182">
  <si>
    <t xml:space="preserve"> </t>
  </si>
  <si>
    <t xml:space="preserve">喜装喜筑装修 拒绝套路 </t>
  </si>
  <si>
    <t>项目名称：室内基装预算</t>
  </si>
  <si>
    <t>序
号</t>
  </si>
  <si>
    <t>工程项目名称</t>
  </si>
  <si>
    <t>单
位</t>
  </si>
  <si>
    <t>数量</t>
  </si>
  <si>
    <t>成本单价</t>
  </si>
  <si>
    <t>透明成本价合计</t>
  </si>
  <si>
    <t>施工工艺及材质说明</t>
  </si>
  <si>
    <t>杂项</t>
  </si>
  <si>
    <t>拆除</t>
  </si>
  <si>
    <t>综合项目</t>
  </si>
  <si>
    <r>
      <rPr>
        <sz val="9"/>
        <rFont val="黑体"/>
        <charset val="134"/>
      </rPr>
      <t>m</t>
    </r>
    <r>
      <rPr>
        <vertAlign val="superscript"/>
        <sz val="9"/>
        <rFont val="黑体"/>
        <charset val="134"/>
      </rPr>
      <t>2</t>
    </r>
  </si>
  <si>
    <r>
      <rPr>
        <sz val="8"/>
        <color theme="1"/>
        <rFont val="宋体"/>
        <charset val="134"/>
        <scheme val="minor"/>
      </rPr>
      <t>拆墙大面积60元/平；阳台拆保温100-150；；提高门洞50元/个；卫生间半墙200元/个；拆垭口垛100元/个；粉垭口50元/个；拆飘窗350元/个；开门洞200元/个；分水器入墙100元/个，做地暖地面铲除25元/平</t>
    </r>
    <r>
      <rPr>
        <b/>
        <sz val="8"/>
        <color rgb="FFFF0000"/>
        <rFont val="宋体"/>
        <charset val="134"/>
        <scheme val="minor"/>
      </rPr>
      <t>（具体项目及数量，参照设计方案）</t>
    </r>
  </si>
  <si>
    <t>开侧窗</t>
  </si>
  <si>
    <t>m</t>
  </si>
  <si>
    <t>切割机整切再拆除+垃圾清运上来</t>
  </si>
  <si>
    <t>原墙面乳胶漆铲除</t>
  </si>
  <si>
    <t>老墙乳胶漆铲除6元/平</t>
  </si>
  <si>
    <t>新建</t>
  </si>
  <si>
    <t>新建120墙体+粉刷    （含砖水泥黄沙）</t>
  </si>
  <si>
    <r>
      <rPr>
        <sz val="8"/>
        <color theme="1"/>
        <rFont val="宋体"/>
        <charset val="134"/>
        <scheme val="minor"/>
      </rPr>
      <t xml:space="preserve">人工红砖砌墙120/120/平；240/160/平；人工加气块砖：120/90，240/120；现浇顶450元/平；楼梯3500-4000/套（正常楼梯）现浇梁450元/米；加构造柱500元/个。 红砖或青砖、水泥砂子垒墙、砸墙，粉平，清运垃圾、500元起      </t>
    </r>
    <r>
      <rPr>
        <b/>
        <sz val="8"/>
        <color rgb="FFFF0000"/>
        <rFont val="宋体"/>
        <charset val="134"/>
      </rPr>
      <t>（具体项目及数量，</t>
    </r>
    <r>
      <rPr>
        <b/>
        <sz val="8"/>
        <color rgb="FFFF0000"/>
        <rFont val="宋体"/>
        <charset val="134"/>
        <scheme val="minor"/>
      </rPr>
      <t>参照设计方案）</t>
    </r>
  </si>
  <si>
    <t>现浇项目</t>
  </si>
  <si>
    <t>项</t>
  </si>
  <si>
    <t>现浇面一楼厨房外面一直到采光进边子+二楼书房顶面+一楼门厅的地面+门厅踏步（长度3.28米）+受重粱+含跟墙体交接处开槽植筋</t>
  </si>
  <si>
    <t>土建</t>
  </si>
  <si>
    <t>卷材防水</t>
  </si>
  <si>
    <t>m2</t>
  </si>
  <si>
    <t>品牌：东方雨虹（含施工）</t>
  </si>
  <si>
    <t>外墙真石漆</t>
  </si>
  <si>
    <r>
      <rPr>
        <sz val="8"/>
        <color rgb="FFFF0000"/>
        <rFont val="宋体"/>
        <charset val="134"/>
        <scheme val="minor"/>
      </rPr>
      <t>真石漆</t>
    </r>
    <r>
      <rPr>
        <sz val="8"/>
        <color theme="1"/>
        <rFont val="宋体"/>
        <charset val="134"/>
        <scheme val="minor"/>
      </rPr>
      <t xml:space="preserve">:合肥千百炫:60/平
       三棵树或立邦70/平
</t>
    </r>
    <r>
      <rPr>
        <sz val="8"/>
        <color rgb="FFFF0000"/>
        <rFont val="宋体"/>
        <charset val="134"/>
        <scheme val="minor"/>
      </rPr>
      <t>水包砂</t>
    </r>
    <r>
      <rPr>
        <sz val="8"/>
        <color theme="1"/>
        <rFont val="宋体"/>
        <charset val="134"/>
        <scheme val="minor"/>
      </rPr>
      <t xml:space="preserve">:平缝工艺
嘉美莉85/平，三棵树或立邦90/平
</t>
    </r>
    <r>
      <rPr>
        <sz val="8"/>
        <color rgb="FFFF0000"/>
        <rFont val="宋体"/>
        <charset val="134"/>
        <scheme val="minor"/>
      </rPr>
      <t>凹槽工艺</t>
    </r>
    <r>
      <rPr>
        <sz val="8"/>
        <color theme="1"/>
        <rFont val="宋体"/>
        <charset val="134"/>
        <scheme val="minor"/>
      </rPr>
      <t xml:space="preserve">:3*20(mm)海绵胶带
嘉美莉115/平，三棵树或立邦125/平
</t>
    </r>
    <r>
      <rPr>
        <sz val="7"/>
        <color theme="1"/>
        <rFont val="宋体"/>
        <charset val="134"/>
        <scheme val="minor"/>
      </rPr>
      <t>备注:以上报价:任何工艺辅料，砂浆，墙固等都是三棵树品牌</t>
    </r>
  </si>
  <si>
    <t>庭院</t>
  </si>
  <si>
    <t>待定项</t>
  </si>
  <si>
    <t>水电</t>
  </si>
  <si>
    <t>水电工费</t>
  </si>
  <si>
    <t>开槽</t>
  </si>
  <si>
    <t>预估价，参考130平以下的商品房，别墅开槽一层400元</t>
  </si>
  <si>
    <t>全房线路重排</t>
  </si>
  <si>
    <r>
      <rPr>
        <sz val="8"/>
        <rFont val="宋体"/>
        <charset val="134"/>
        <scheme val="minor"/>
      </rPr>
      <t>1.</t>
    </r>
    <r>
      <rPr>
        <sz val="8"/>
        <rFont val="宋体"/>
        <charset val="134"/>
      </rPr>
      <t>全房线路重排35-45元/平；</t>
    </r>
    <r>
      <rPr>
        <sz val="8"/>
        <rFont val="宋体"/>
        <charset val="134"/>
        <scheme val="minor"/>
      </rPr>
      <t xml:space="preserve">                                                         2</t>
    </r>
    <r>
      <rPr>
        <sz val="8"/>
        <rFont val="宋体"/>
        <charset val="134"/>
      </rPr>
      <t>.</t>
    </r>
    <r>
      <rPr>
        <sz val="8"/>
        <rFont val="宋体"/>
        <charset val="134"/>
        <scheme val="minor"/>
      </rPr>
      <t>最终结合</t>
    </r>
    <r>
      <rPr>
        <sz val="8"/>
        <rFont val="宋体"/>
        <charset val="134"/>
      </rPr>
      <t>现场施工情况而定，复式、别墅以现场实际情况而定</t>
    </r>
    <r>
      <rPr>
        <sz val="8"/>
        <rFont val="宋体"/>
        <charset val="134"/>
        <scheme val="minor"/>
      </rPr>
      <t>（别墅45-60元/平全屋线路重排）</t>
    </r>
  </si>
  <si>
    <t>水电材料
（商品房）</t>
  </si>
  <si>
    <r>
      <rPr>
        <sz val="8"/>
        <rFont val="宋体"/>
        <charset val="134"/>
        <scheme val="minor"/>
      </rPr>
      <t>品牌：伟星；线</t>
    </r>
    <r>
      <rPr>
        <sz val="8"/>
        <rFont val="宋体"/>
        <charset val="134"/>
      </rPr>
      <t>管；鸿雁</t>
    </r>
    <r>
      <rPr>
        <sz val="8"/>
        <rFont val="宋体"/>
        <charset val="134"/>
        <scheme val="minor"/>
      </rPr>
      <t xml:space="preserve">                                               </t>
    </r>
    <r>
      <rPr>
        <sz val="8"/>
        <rFont val="宋体"/>
        <charset val="134"/>
      </rPr>
      <t>工艺：家装金标标准化水电改造工艺；（因户型及要求不同水路具体用量以实际发生而定电线品牌：宝胜</t>
    </r>
    <r>
      <rPr>
        <sz val="8"/>
        <color rgb="FFFF0000"/>
        <rFont val="宋体"/>
        <charset val="134"/>
      </rPr>
      <t>国标电线</t>
    </r>
    <r>
      <rPr>
        <sz val="8"/>
        <rFont val="宋体"/>
        <charset val="134"/>
      </rPr>
      <t>；工艺：家装公司金标标准化施工工艺；横平竖直加大弯工艺；顶部灯线全布线。线卡、电胶布、黄腊管、分线盒、下水配件、阻燃线管、底盒、锁母扣 。 3.四通、防尘盖、插接盒、角阀软管 、生胶带临时水龙头、丝堵、止逆阀、净水机管子、石膏粉、移位器。大循环材料加</t>
    </r>
    <r>
      <rPr>
        <sz val="8"/>
        <rFont val="宋体"/>
        <charset val="134"/>
        <scheme val="minor"/>
      </rPr>
      <t xml:space="preserve">5元/平   </t>
    </r>
    <r>
      <rPr>
        <b/>
        <u/>
        <sz val="8"/>
        <color rgb="FFFF0000"/>
        <rFont val="宋体"/>
        <charset val="134"/>
        <scheme val="minor"/>
      </rPr>
      <t>注：材料运送及上楼费用根据实际产生数量计算。</t>
    </r>
  </si>
  <si>
    <t>总电缆</t>
  </si>
  <si>
    <t>以现场所需数量为准</t>
  </si>
  <si>
    <t>防水</t>
  </si>
  <si>
    <t>间</t>
  </si>
  <si>
    <r>
      <rPr>
        <sz val="8"/>
        <color theme="1"/>
        <rFont val="宋体"/>
        <charset val="134"/>
        <scheme val="minor"/>
      </rPr>
      <t>1.东方雨虹；2.墙刚地柔； 3.地面满涂，墙面涂刷高度1.8米；4.洗衣机处：墙面涂刷1.2米；4.二次排水系统；5.过门石加固；48小时闭水试验；楼上楼下无渗水现象</t>
    </r>
    <r>
      <rPr>
        <b/>
        <sz val="8"/>
        <color rgb="FFFF0000"/>
        <rFont val="宋体"/>
        <charset val="134"/>
        <scheme val="minor"/>
      </rPr>
      <t>（二遍防水720/间，三遍防水820/间，卫生间面积4m2以内）含干区</t>
    </r>
  </si>
  <si>
    <t>瓦工</t>
  </si>
  <si>
    <t>辅料（水泥黄沙红砖陶粒）</t>
  </si>
  <si>
    <r>
      <rPr>
        <sz val="8"/>
        <color theme="1"/>
        <rFont val="宋体"/>
        <charset val="134"/>
        <scheme val="minor"/>
      </rPr>
      <t>水泥320一吨，黄沙120一吨，产品有时临价，具体参考时临价</t>
    </r>
    <r>
      <rPr>
        <b/>
        <sz val="8"/>
        <color rgb="FFFF0000"/>
        <rFont val="宋体"/>
        <charset val="134"/>
        <scheme val="minor"/>
      </rPr>
      <t>（做地暖加10元/平）</t>
    </r>
  </si>
  <si>
    <t>墙面胶泥背胶</t>
  </si>
  <si>
    <t>1.瓷砖背胶、水泥伴侣、粘接剂、 3.结构胶、堵漏王、滚筒、找平器</t>
  </si>
  <si>
    <t>上料费</t>
  </si>
  <si>
    <t>人工运输黄沙水泥红砖、瓷砖上楼费用（别墅上楼一层50元/吨，二层100元/吨以此类推）</t>
  </si>
  <si>
    <t>瓦工工费</t>
  </si>
  <si>
    <t>连砌加粉壁龛工费</t>
  </si>
  <si>
    <t>宽度≤950，（工费）</t>
  </si>
  <si>
    <t>包下水立柱</t>
  </si>
  <si>
    <t>包立管（工费）/加隔音棉</t>
  </si>
  <si>
    <t>房间地面自流平</t>
  </si>
  <si>
    <r>
      <rPr>
        <sz val="8"/>
        <color theme="1"/>
        <rFont val="宋体"/>
        <charset val="134"/>
        <scheme val="minor"/>
      </rPr>
      <t xml:space="preserve">工艺：房间自流平。材料：石膏基  </t>
    </r>
    <r>
      <rPr>
        <b/>
        <sz val="8"/>
        <color rgb="FFFF0000"/>
        <rFont val="宋体"/>
        <charset val="134"/>
        <scheme val="minor"/>
      </rPr>
      <t>（做地暖加10元/平）</t>
    </r>
  </si>
  <si>
    <t>地暖找平层</t>
  </si>
  <si>
    <t>人工费</t>
  </si>
  <si>
    <t>卫生间回填</t>
  </si>
  <si>
    <r>
      <rPr>
        <sz val="8"/>
        <color theme="1"/>
        <rFont val="宋体"/>
        <charset val="134"/>
        <scheme val="minor"/>
      </rPr>
      <t>卫生间面积4m²以内，陶粒回填+钢丝网（陶粒预付20袋*13元/袋，水泥砂浆120元/套，人工220元/套）综合成本150元/平</t>
    </r>
    <r>
      <rPr>
        <sz val="8"/>
        <color rgb="FFFF0000"/>
        <rFont val="宋体"/>
        <charset val="134"/>
        <scheme val="minor"/>
      </rPr>
      <t>注：材料运送及上楼费用根据实际产生数量计算。</t>
    </r>
  </si>
  <si>
    <r>
      <rPr>
        <sz val="8"/>
        <color theme="1"/>
        <rFont val="宋体"/>
        <charset val="134"/>
        <scheme val="minor"/>
      </rPr>
      <t>参考130平商品房。项目粉槽，粉门边等杂事（</t>
    </r>
    <r>
      <rPr>
        <sz val="8"/>
        <color rgb="FFFF0000"/>
        <rFont val="宋体"/>
        <charset val="134"/>
        <scheme val="minor"/>
      </rPr>
      <t>以现场所需数量为准）</t>
    </r>
  </si>
  <si>
    <t>室内瓷砖铺贴（客餐厅厨房及阳台露台地面）</t>
  </si>
  <si>
    <t>600*600莱姆石</t>
  </si>
  <si>
    <t>室内瓷砖地面铺贴</t>
  </si>
  <si>
    <t>750*1500地面65元/平方；                                                                                            工艺：全房通铺，合角：海棠角；清缝理缝</t>
  </si>
  <si>
    <t>室内瓷砖铺贴（卫生间墙面）</t>
  </si>
  <si>
    <t>600*1200地面55元/平方；                                                                                            工艺：全房通铺，合角：海棠角；清缝理缝</t>
  </si>
  <si>
    <t>室内瓷砖铺贴（卫生间地面）</t>
  </si>
  <si>
    <t>室内瓷砖铺贴（厨房干区墙面）</t>
  </si>
  <si>
    <t>750*1500墙面65元；                                                                                            工艺：全房通铺，合角：海棠角；清缝理缝</t>
  </si>
  <si>
    <t>木工</t>
  </si>
  <si>
    <t>木工工费</t>
  </si>
  <si>
    <t>平顶</t>
  </si>
  <si>
    <t>位置</t>
  </si>
  <si>
    <t>平顶工费：40元/平方</t>
  </si>
  <si>
    <t>柜子上封</t>
  </si>
  <si>
    <t>上封工费：40元/米</t>
  </si>
  <si>
    <t>窗帘盒</t>
  </si>
  <si>
    <t>窗帘盒工费：30元/米</t>
  </si>
  <si>
    <t>双眼皮</t>
  </si>
  <si>
    <t>双眼皮工费：35元/米</t>
  </si>
  <si>
    <t>线型灯基础/内嵌灯槽</t>
  </si>
  <si>
    <t>基础：12元/米</t>
  </si>
  <si>
    <t>门套基础</t>
  </si>
  <si>
    <t>个</t>
  </si>
  <si>
    <t>门套基础工费：40元/个</t>
  </si>
  <si>
    <t>木工材料(暂定价）</t>
  </si>
  <si>
    <r>
      <rPr>
        <sz val="9"/>
        <rFont val="黑体"/>
        <charset val="134"/>
      </rPr>
      <t>m</t>
    </r>
    <r>
      <rPr>
        <vertAlign val="superscript"/>
        <sz val="9"/>
        <rFont val="黑体"/>
        <charset val="134"/>
      </rPr>
      <t>3</t>
    </r>
  </si>
  <si>
    <r>
      <rPr>
        <sz val="8"/>
        <rFont val="宋体"/>
        <charset val="134"/>
      </rPr>
      <t xml:space="preserve">全屋常规吊顶35-50元/平，无主灯吊顶55-65元/平工材料：千年舟石膏板、国标主骨边骨副骨、其他辅料：打底欧松板、木龙骨、吊丝、拉爆、螺帽、膨胀栓、自攻丝、直钉、钢排、刀子刀片、发泡胶、双面胶、结构胶、白乳胶、刷子等（客餐厅无主灯吊顶）双层石膏板外加12元/平，异性加260元一个（双层石膏板工费单项加10元）                                                           </t>
    </r>
    <r>
      <rPr>
        <b/>
        <sz val="8"/>
        <color rgb="FFFF0000"/>
        <rFont val="宋体"/>
        <charset val="134"/>
      </rPr>
      <t>注：材料运送及上楼费用根据实际产生数量计算。</t>
    </r>
  </si>
  <si>
    <t>餐厅圆弧</t>
  </si>
  <si>
    <t>油漆工</t>
  </si>
  <si>
    <t>油漆工工费</t>
  </si>
  <si>
    <r>
      <rPr>
        <sz val="8"/>
        <color theme="1"/>
        <rFont val="宋体"/>
        <charset val="134"/>
        <scheme val="minor"/>
      </rPr>
      <t xml:space="preserve">人工工费3000-8000元：                                                             1.1100元/间.局部冲筋打点（门窗衣柜边口处）/全屋挂网（墙面）/含刷墙固                                                          </t>
    </r>
    <r>
      <rPr>
        <b/>
        <sz val="8"/>
        <color rgb="FFFF0000"/>
        <rFont val="宋体"/>
        <charset val="134"/>
        <scheme val="minor"/>
      </rPr>
      <t xml:space="preserve">                                               </t>
    </r>
    <r>
      <rPr>
        <sz val="8"/>
        <rFont val="宋体"/>
        <charset val="134"/>
        <scheme val="minor"/>
      </rPr>
      <t>2</t>
    </r>
    <r>
      <rPr>
        <sz val="8"/>
        <color theme="1"/>
        <rFont val="宋体"/>
        <charset val="134"/>
        <scheme val="minor"/>
      </rPr>
      <t xml:space="preserve">.全房冲筋打点工艺55-75元/平 
3.全屋通刷乳胶漆加100元/间                                                         </t>
    </r>
  </si>
  <si>
    <t>乳胶漆材料（暂定价）</t>
  </si>
  <si>
    <r>
      <rPr>
        <sz val="8"/>
        <color theme="1"/>
        <rFont val="宋体"/>
        <charset val="134"/>
      </rPr>
      <t xml:space="preserve">1.品牌：25-35元/平，全屋冲筋45元/平                                            配套石膏粉、腻子粉、找平砂浆。  其他辅料：砂纸，阴角条，阳角条，网格布，绷带，保护膜，白乳胶，牛皮纸，滚筒，刀片，墙面界面剂等                                              </t>
    </r>
    <r>
      <rPr>
        <b/>
        <u/>
        <sz val="8"/>
        <color rgb="FFFF0000"/>
        <rFont val="宋体"/>
        <charset val="134"/>
      </rPr>
      <t>注：材料运送及上楼费用根据实际产生数量计算。</t>
    </r>
  </si>
  <si>
    <t>乳胶漆</t>
  </si>
  <si>
    <t>桶</t>
  </si>
  <si>
    <t>多乐士(金装五合一)130平方以内用两桶</t>
  </si>
  <si>
    <t>其他</t>
  </si>
  <si>
    <t>成品保护</t>
  </si>
  <si>
    <t>1.人工辅料2.入户门及地面保护3.临时小便器4.成品保护</t>
  </si>
  <si>
    <t>开荒保洁</t>
  </si>
  <si>
    <t>专业保洁公司；建筑面积150平方以下400一套；超出费用相应增加。</t>
  </si>
  <si>
    <t>脚手架费用</t>
  </si>
  <si>
    <t>成本价小计</t>
  </si>
  <si>
    <r>
      <rPr>
        <b/>
        <sz val="11"/>
        <rFont val="宋体"/>
        <charset val="134"/>
      </rPr>
      <t>说明：</t>
    </r>
    <r>
      <rPr>
        <sz val="10"/>
        <rFont val="宋体"/>
        <charset val="134"/>
      </rPr>
      <t>1、以上装修施工工种所产生的工费及材料款项是以市场常规情况为基础进行的预算；2、根据现场施工环境及材料随市场行情存在的价格上下5%波动，实际施工过程中的款项核算可能会有小幅度变化，最终结算以当时价格和实际产生量为准。</t>
    </r>
  </si>
  <si>
    <t>喜装喜筑 装修成本测算表（主材）</t>
  </si>
  <si>
    <t>项目名称：凯润金城别墅室内主材预算</t>
  </si>
  <si>
    <t>单位</t>
  </si>
  <si>
    <t>瓷砖类</t>
  </si>
  <si>
    <t>瓷砖</t>
  </si>
  <si>
    <t>斯米克瓷砖</t>
  </si>
  <si>
    <t>楼梯</t>
  </si>
  <si>
    <t>宏星楼梯</t>
  </si>
  <si>
    <t>加工费</t>
  </si>
  <si>
    <t>美缝</t>
  </si>
  <si>
    <t>瓷砖地面美缝</t>
  </si>
  <si>
    <t>㎡</t>
  </si>
  <si>
    <t>真瓷胶</t>
  </si>
  <si>
    <t>地板类</t>
  </si>
  <si>
    <t>地暖实木多层</t>
  </si>
  <si>
    <t>品牌：世友</t>
  </si>
  <si>
    <t>实木踢脚线</t>
  </si>
  <si>
    <t>门类</t>
  </si>
  <si>
    <t>圣象</t>
  </si>
  <si>
    <t>樘</t>
  </si>
  <si>
    <r>
      <rPr>
        <sz val="7"/>
        <rFont val="宋体"/>
        <charset val="134"/>
        <scheme val="minor"/>
      </rPr>
      <t>1.品牌：</t>
    </r>
    <r>
      <rPr>
        <sz val="7"/>
        <rFont val="宋体"/>
        <charset val="134"/>
      </rPr>
      <t>圣象免漆门</t>
    </r>
  </si>
  <si>
    <t>卫生间玻璃门</t>
  </si>
  <si>
    <t>美式风格</t>
  </si>
  <si>
    <t>厨房玻璃门</t>
  </si>
  <si>
    <t>品牌：亿洛胜</t>
  </si>
  <si>
    <t>户外玻璃移门</t>
  </si>
  <si>
    <t>户外玻璃移门门套</t>
  </si>
  <si>
    <t>门厅玻璃移门</t>
  </si>
  <si>
    <t>入户门</t>
  </si>
  <si>
    <t>铸铝门</t>
  </si>
  <si>
    <t>厨卫吊顶</t>
  </si>
  <si>
    <t>集成吊顶1200*2400</t>
  </si>
  <si>
    <t>品牌：美尔凯特</t>
  </si>
  <si>
    <t>舒合风暖</t>
  </si>
  <si>
    <t>照明</t>
  </si>
  <si>
    <t>卫浴</t>
  </si>
  <si>
    <t>智能马桶</t>
  </si>
  <si>
    <t>品牌：恒洁</t>
  </si>
  <si>
    <t>负一层轻智能马桶</t>
  </si>
  <si>
    <t>花洒</t>
  </si>
  <si>
    <t>浴室柜(500*800)</t>
  </si>
  <si>
    <t>浴室柜(500*1000)</t>
  </si>
  <si>
    <t>浴室柜(500*2200)</t>
  </si>
  <si>
    <t>五金辅料</t>
  </si>
  <si>
    <t>套</t>
  </si>
  <si>
    <t>地漏</t>
  </si>
  <si>
    <t>钻石淋浴房</t>
  </si>
  <si>
    <t>淋浴房</t>
  </si>
  <si>
    <t>系统窗</t>
  </si>
  <si>
    <t>窗户</t>
  </si>
  <si>
    <t>铝合金系统窗</t>
  </si>
  <si>
    <t>开启扇</t>
  </si>
  <si>
    <t>吊机费</t>
  </si>
  <si>
    <t>定制家具</t>
  </si>
  <si>
    <t>工厂定制</t>
  </si>
  <si>
    <t>金牌：橱柜+衣柜（暂定价）</t>
  </si>
  <si>
    <t>灯具面板</t>
  </si>
  <si>
    <t>全屋开关面板</t>
  </si>
  <si>
    <t>雷士照明（参考商品房100平，具体参考实际量）</t>
  </si>
  <si>
    <t>灯具照明</t>
  </si>
  <si>
    <t>品牌：雷士照明</t>
  </si>
  <si>
    <t>主材合计</t>
  </si>
  <si>
    <t>A</t>
  </si>
  <si>
    <t>成本小计</t>
  </si>
  <si>
    <t>设计费</t>
  </si>
  <si>
    <t>B</t>
  </si>
  <si>
    <t>工程管理费</t>
  </si>
  <si>
    <t>c</t>
  </si>
  <si>
    <t>总计</t>
  </si>
  <si>
    <t>基装+主材+设计费+管理费</t>
  </si>
  <si>
    <r>
      <rPr>
        <b/>
        <sz val="11"/>
        <color rgb="FF000000"/>
        <rFont val="宋体"/>
        <charset val="134"/>
      </rPr>
      <t>说明：</t>
    </r>
    <r>
      <rPr>
        <sz val="11"/>
        <color rgb="FF000000"/>
        <rFont val="宋体"/>
        <charset val="134"/>
      </rPr>
      <t xml:space="preserve">1、所有主材类产品，以业主最终选择的品牌、型号相对应的产品单价为最终结算依据；2、所选产品的数量依最终实际使用数量进行结算；3、全屋定制类产品的计算方式：橱柜按延米计算，衣柜、酒柜类按投影面积计算，（玻璃门、灯带、功能五金为选配产品，根据业主选配需求及数量费用另计）；4、所有产品因生产批次、光线等因素有可能会有轻微色差，不属于质量问题；5、装饰向业主严正承诺“所有公司平台产品均为正品，假一赔十”。                                                                                                                                     </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</si>
</sst>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_ "/>
    <numFmt numFmtId="178" formatCode="0.0_);[Red]\(0.0\)"/>
    <numFmt numFmtId="179" formatCode="0.0"/>
  </numFmts>
  <fonts count="72">
    <font>
      <sz val="12"/>
      <name val="宋体"/>
      <charset val="134"/>
    </font>
    <font>
      <sz val="10"/>
      <name val="宋体"/>
      <charset val="134"/>
    </font>
    <font>
      <sz val="11"/>
      <name val="宋体"/>
      <charset val="134"/>
    </font>
    <font>
      <sz val="11"/>
      <color rgb="FFFF0000"/>
      <name val="宋体"/>
      <charset val="134"/>
    </font>
    <font>
      <b/>
      <sz val="10"/>
      <name val="宋体"/>
      <charset val="134"/>
    </font>
    <font>
      <sz val="6"/>
      <name val="宋体"/>
      <charset val="134"/>
    </font>
    <font>
      <b/>
      <sz val="16"/>
      <name val="微软雅黑"/>
      <charset val="134"/>
    </font>
    <font>
      <b/>
      <sz val="9"/>
      <name val="宋体"/>
      <charset val="134"/>
    </font>
    <font>
      <sz val="9"/>
      <color indexed="8"/>
      <name val="宋体"/>
      <charset val="134"/>
    </font>
    <font>
      <sz val="9"/>
      <name val="黑体"/>
      <charset val="134"/>
    </font>
    <font>
      <sz val="7"/>
      <name val="宋体"/>
      <charset val="134"/>
    </font>
    <font>
      <sz val="9"/>
      <name val="宋体"/>
      <charset val="134"/>
    </font>
    <font>
      <sz val="7"/>
      <color theme="1"/>
      <name val="宋体"/>
      <charset val="134"/>
      <scheme val="minor"/>
    </font>
    <font>
      <sz val="7"/>
      <name val="宋体"/>
      <charset val="134"/>
      <scheme val="minor"/>
    </font>
    <font>
      <sz val="10"/>
      <color indexed="8"/>
      <name val="宋体"/>
      <charset val="134"/>
    </font>
    <font>
      <sz val="10"/>
      <name val="黑体"/>
      <charset val="134"/>
    </font>
    <font>
      <sz val="11"/>
      <color theme="1"/>
      <name val="宋体"/>
      <charset val="134"/>
      <scheme val="minor"/>
    </font>
    <font>
      <sz val="11"/>
      <name val="黑体"/>
      <charset val="134"/>
    </font>
    <font>
      <sz val="11"/>
      <color rgb="FFFF0000"/>
      <name val="黑体"/>
      <charset val="134"/>
    </font>
    <font>
      <sz val="11"/>
      <color rgb="FFFF0000"/>
      <name val="宋体"/>
      <charset val="134"/>
      <scheme val="minor"/>
    </font>
    <font>
      <sz val="11"/>
      <color indexed="8"/>
      <name val="宋体"/>
      <charset val="134"/>
    </font>
    <font>
      <sz val="8"/>
      <name val="宋体"/>
      <charset val="134"/>
    </font>
    <font>
      <b/>
      <sz val="11"/>
      <color rgb="FFFF0000"/>
      <name val="宋体"/>
      <charset val="134"/>
      <scheme val="minor"/>
    </font>
    <font>
      <b/>
      <sz val="11"/>
      <color rgb="FFFF0000"/>
      <name val="黑体"/>
      <charset val="134"/>
    </font>
    <font>
      <b/>
      <sz val="11"/>
      <color rgb="FFFF0000"/>
      <name val="宋体"/>
      <charset val="134"/>
    </font>
    <font>
      <b/>
      <sz val="11"/>
      <color rgb="FF000000"/>
      <name val="宋体"/>
      <charset val="134"/>
    </font>
    <font>
      <b/>
      <sz val="11"/>
      <color theme="1"/>
      <name val="宋体"/>
      <charset val="134"/>
      <scheme val="minor"/>
    </font>
    <font>
      <sz val="18"/>
      <name val="黑体"/>
      <charset val="134"/>
    </font>
    <font>
      <sz val="9"/>
      <color rgb="FFFF0000"/>
      <name val="宋体"/>
      <charset val="134"/>
    </font>
    <font>
      <sz val="10"/>
      <color theme="1"/>
      <name val="黑体"/>
      <charset val="134"/>
    </font>
    <font>
      <b/>
      <sz val="18"/>
      <name val="黑体"/>
      <charset val="134"/>
    </font>
    <font>
      <b/>
      <sz val="18"/>
      <name val="宋体"/>
      <charset val="134"/>
    </font>
    <font>
      <b/>
      <sz val="18"/>
      <color rgb="FFFF0000"/>
      <name val="黑体"/>
      <charset val="134"/>
    </font>
    <font>
      <b/>
      <sz val="9"/>
      <color rgb="FFFF0000"/>
      <name val="宋体"/>
      <charset val="134"/>
    </font>
    <font>
      <b/>
      <sz val="18"/>
      <color rgb="FFFF0000"/>
      <name val="宋体"/>
      <charset val="134"/>
    </font>
    <font>
      <sz val="9"/>
      <color rgb="FFFF0000"/>
      <name val="黑体"/>
      <charset val="134"/>
    </font>
    <font>
      <sz val="9"/>
      <color theme="1"/>
      <name val="宋体"/>
      <charset val="134"/>
    </font>
    <font>
      <b/>
      <sz val="9"/>
      <color indexed="8"/>
      <name val="宋体"/>
      <charset val="134"/>
    </font>
    <font>
      <sz val="8"/>
      <color theme="1"/>
      <name val="宋体"/>
      <charset val="134"/>
      <scheme val="minor"/>
    </font>
    <font>
      <sz val="8"/>
      <color rgb="FFFF0000"/>
      <name val="宋体"/>
      <charset val="134"/>
      <scheme val="minor"/>
    </font>
    <font>
      <sz val="8"/>
      <name val="宋体"/>
      <charset val="134"/>
      <scheme val="minor"/>
    </font>
    <font>
      <b/>
      <sz val="8"/>
      <color rgb="FFFF0000"/>
      <name val="宋体"/>
      <charset val="134"/>
      <scheme val="minor"/>
    </font>
    <font>
      <sz val="8"/>
      <color theme="1"/>
      <name val="宋体"/>
      <charset val="134"/>
    </font>
    <font>
      <b/>
      <sz val="10"/>
      <color rgb="FFFF0000"/>
      <name val="宋体"/>
      <charset val="134"/>
    </font>
    <font>
      <sz val="9"/>
      <color theme="1"/>
      <name val="黑体"/>
      <charset val="134"/>
    </font>
    <font>
      <b/>
      <sz val="11"/>
      <name val="宋体"/>
      <charset val="134"/>
    </font>
    <font>
      <b/>
      <sz val="14"/>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8"/>
      <color rgb="FFFF0000"/>
      <name val="宋体"/>
      <charset val="134"/>
    </font>
    <font>
      <b/>
      <u/>
      <sz val="8"/>
      <color rgb="FFFF0000"/>
      <name val="宋体"/>
      <charset val="134"/>
      <scheme val="minor"/>
    </font>
    <font>
      <b/>
      <sz val="8"/>
      <color rgb="FFFF0000"/>
      <name val="宋体"/>
      <charset val="134"/>
    </font>
    <font>
      <vertAlign val="superscript"/>
      <sz val="9"/>
      <name val="黑体"/>
      <charset val="134"/>
    </font>
    <font>
      <sz val="11"/>
      <color rgb="FF000000"/>
      <name val="宋体"/>
      <charset val="134"/>
    </font>
    <font>
      <b/>
      <u/>
      <sz val="8"/>
      <color rgb="FFFF0000"/>
      <name val="宋体"/>
      <charset val="134"/>
    </font>
  </fonts>
  <fills count="38">
    <fill>
      <patternFill patternType="none"/>
    </fill>
    <fill>
      <patternFill patternType="gray125"/>
    </fill>
    <fill>
      <patternFill patternType="solid">
        <fgColor indexed="9"/>
        <bgColor indexed="64"/>
      </patternFill>
    </fill>
    <fill>
      <patternFill patternType="solid">
        <fgColor theme="0" tint="-0.05"/>
        <bgColor indexed="64"/>
      </patternFill>
    </fill>
    <fill>
      <patternFill patternType="solid">
        <fgColor theme="0" tint="-0.0499893185216834"/>
        <bgColor indexed="64"/>
      </patternFill>
    </fill>
    <fill>
      <patternFill patternType="solid">
        <fgColor theme="0" tint="-0.14996795556505"/>
        <bgColor indexed="64"/>
      </patternFill>
    </fill>
    <fill>
      <patternFill patternType="solid">
        <fgColor theme="2"/>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diagonal/>
    </border>
    <border>
      <left style="thin">
        <color auto="1"/>
      </left>
      <right style="thin">
        <color auto="1"/>
      </right>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auto="1"/>
      </left>
      <right style="thin">
        <color auto="1"/>
      </right>
      <top style="thin">
        <color rgb="FF000000"/>
      </top>
      <bottom/>
      <diagonal/>
    </border>
    <border>
      <left/>
      <right style="thin">
        <color rgb="FF000000"/>
      </right>
      <top style="thin">
        <color rgb="FF000000"/>
      </top>
      <bottom style="thin">
        <color rgb="FF000000"/>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0" fillId="0" borderId="0">
      <alignment vertical="center"/>
    </xf>
    <xf numFmtId="43" fontId="16" fillId="0" borderId="0" applyFont="0" applyFill="0" applyBorder="0" applyAlignment="0" applyProtection="0">
      <alignment vertical="center"/>
    </xf>
    <xf numFmtId="44" fontId="16" fillId="0" borderId="0" applyFont="0" applyFill="0" applyBorder="0" applyAlignment="0" applyProtection="0">
      <alignment vertical="center"/>
    </xf>
    <xf numFmtId="9" fontId="16" fillId="0" borderId="0" applyFont="0" applyFill="0" applyBorder="0" applyAlignment="0" applyProtection="0">
      <alignment vertical="center"/>
    </xf>
    <xf numFmtId="41" fontId="16" fillId="0" borderId="0" applyFont="0" applyFill="0" applyBorder="0" applyAlignment="0" applyProtection="0">
      <alignment vertical="center"/>
    </xf>
    <xf numFmtId="42" fontId="16" fillId="0" borderId="0" applyFont="0" applyFill="0" applyBorder="0" applyAlignment="0" applyProtection="0">
      <alignment vertical="center"/>
    </xf>
    <xf numFmtId="0" fontId="47"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16" fillId="7" borderId="13" applyNumberFormat="0" applyFont="0" applyAlignment="0" applyProtection="0">
      <alignment vertical="center"/>
    </xf>
    <xf numFmtId="0" fontId="49"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52" fillId="0" borderId="14" applyNumberFormat="0" applyFill="0" applyAlignment="0" applyProtection="0">
      <alignment vertical="center"/>
    </xf>
    <xf numFmtId="0" fontId="53" fillId="0" borderId="14" applyNumberFormat="0" applyFill="0" applyAlignment="0" applyProtection="0">
      <alignment vertical="center"/>
    </xf>
    <xf numFmtId="0" fontId="54" fillId="0" borderId="15" applyNumberFormat="0" applyFill="0" applyAlignment="0" applyProtection="0">
      <alignment vertical="center"/>
    </xf>
    <xf numFmtId="0" fontId="54" fillId="0" borderId="0" applyNumberFormat="0" applyFill="0" applyBorder="0" applyAlignment="0" applyProtection="0">
      <alignment vertical="center"/>
    </xf>
    <xf numFmtId="0" fontId="55" fillId="8" borderId="16" applyNumberFormat="0" applyAlignment="0" applyProtection="0">
      <alignment vertical="center"/>
    </xf>
    <xf numFmtId="0" fontId="56" fillId="9" borderId="17" applyNumberFormat="0" applyAlignment="0" applyProtection="0">
      <alignment vertical="center"/>
    </xf>
    <xf numFmtId="0" fontId="57" fillId="9" borderId="16" applyNumberFormat="0" applyAlignment="0" applyProtection="0">
      <alignment vertical="center"/>
    </xf>
    <xf numFmtId="0" fontId="58" fillId="10" borderId="18" applyNumberFormat="0" applyAlignment="0" applyProtection="0">
      <alignment vertical="center"/>
    </xf>
    <xf numFmtId="0" fontId="59" fillId="0" borderId="19" applyNumberFormat="0" applyFill="0" applyAlignment="0" applyProtection="0">
      <alignment vertical="center"/>
    </xf>
    <xf numFmtId="0" fontId="60" fillId="0" borderId="20" applyNumberFormat="0" applyFill="0" applyAlignment="0" applyProtection="0">
      <alignment vertical="center"/>
    </xf>
    <xf numFmtId="0" fontId="61" fillId="11" borderId="0" applyNumberFormat="0" applyBorder="0" applyAlignment="0" applyProtection="0">
      <alignment vertical="center"/>
    </xf>
    <xf numFmtId="0" fontId="62" fillId="12" borderId="0" applyNumberFormat="0" applyBorder="0" applyAlignment="0" applyProtection="0">
      <alignment vertical="center"/>
    </xf>
    <xf numFmtId="0" fontId="63" fillId="13" borderId="0" applyNumberFormat="0" applyBorder="0" applyAlignment="0" applyProtection="0">
      <alignment vertical="center"/>
    </xf>
    <xf numFmtId="0" fontId="64" fillId="14" borderId="0" applyNumberFormat="0" applyBorder="0" applyAlignment="0" applyProtection="0">
      <alignment vertical="center"/>
    </xf>
    <xf numFmtId="0" fontId="65" fillId="15" borderId="0" applyNumberFormat="0" applyBorder="0" applyAlignment="0" applyProtection="0">
      <alignment vertical="center"/>
    </xf>
    <xf numFmtId="0" fontId="65" fillId="16" borderId="0" applyNumberFormat="0" applyBorder="0" applyAlignment="0" applyProtection="0">
      <alignment vertical="center"/>
    </xf>
    <xf numFmtId="0" fontId="64" fillId="17" borderId="0" applyNumberFormat="0" applyBorder="0" applyAlignment="0" applyProtection="0">
      <alignment vertical="center"/>
    </xf>
    <xf numFmtId="0" fontId="64" fillId="18" borderId="0" applyNumberFormat="0" applyBorder="0" applyAlignment="0" applyProtection="0">
      <alignment vertical="center"/>
    </xf>
    <xf numFmtId="0" fontId="65" fillId="19" borderId="0" applyNumberFormat="0" applyBorder="0" applyAlignment="0" applyProtection="0">
      <alignment vertical="center"/>
    </xf>
    <xf numFmtId="0" fontId="65" fillId="20" borderId="0" applyNumberFormat="0" applyBorder="0" applyAlignment="0" applyProtection="0">
      <alignment vertical="center"/>
    </xf>
    <xf numFmtId="0" fontId="64" fillId="21" borderId="0" applyNumberFormat="0" applyBorder="0" applyAlignment="0" applyProtection="0">
      <alignment vertical="center"/>
    </xf>
    <xf numFmtId="0" fontId="64" fillId="22" borderId="0" applyNumberFormat="0" applyBorder="0" applyAlignment="0" applyProtection="0">
      <alignment vertical="center"/>
    </xf>
    <xf numFmtId="0" fontId="65" fillId="23" borderId="0" applyNumberFormat="0" applyBorder="0" applyAlignment="0" applyProtection="0">
      <alignment vertical="center"/>
    </xf>
    <xf numFmtId="0" fontId="65" fillId="24" borderId="0" applyNumberFormat="0" applyBorder="0" applyAlignment="0" applyProtection="0">
      <alignment vertical="center"/>
    </xf>
    <xf numFmtId="0" fontId="64" fillId="25" borderId="0" applyNumberFormat="0" applyBorder="0" applyAlignment="0" applyProtection="0">
      <alignment vertical="center"/>
    </xf>
    <xf numFmtId="0" fontId="64" fillId="26" borderId="0" applyNumberFormat="0" applyBorder="0" applyAlignment="0" applyProtection="0">
      <alignment vertical="center"/>
    </xf>
    <xf numFmtId="0" fontId="65" fillId="27" borderId="0" applyNumberFormat="0" applyBorder="0" applyAlignment="0" applyProtection="0">
      <alignment vertical="center"/>
    </xf>
    <xf numFmtId="0" fontId="65" fillId="28" borderId="0" applyNumberFormat="0" applyBorder="0" applyAlignment="0" applyProtection="0">
      <alignment vertical="center"/>
    </xf>
    <xf numFmtId="0" fontId="64" fillId="29" borderId="0" applyNumberFormat="0" applyBorder="0" applyAlignment="0" applyProtection="0">
      <alignment vertical="center"/>
    </xf>
    <xf numFmtId="0" fontId="64" fillId="30" borderId="0" applyNumberFormat="0" applyBorder="0" applyAlignment="0" applyProtection="0">
      <alignment vertical="center"/>
    </xf>
    <xf numFmtId="0" fontId="65" fillId="31" borderId="0" applyNumberFormat="0" applyBorder="0" applyAlignment="0" applyProtection="0">
      <alignment vertical="center"/>
    </xf>
    <xf numFmtId="0" fontId="65" fillId="32" borderId="0" applyNumberFormat="0" applyBorder="0" applyAlignment="0" applyProtection="0">
      <alignment vertical="center"/>
    </xf>
    <xf numFmtId="0" fontId="64" fillId="33" borderId="0" applyNumberFormat="0" applyBorder="0" applyAlignment="0" applyProtection="0">
      <alignment vertical="center"/>
    </xf>
    <xf numFmtId="0" fontId="64" fillId="34" borderId="0" applyNumberFormat="0" applyBorder="0" applyAlignment="0" applyProtection="0">
      <alignment vertical="center"/>
    </xf>
    <xf numFmtId="0" fontId="65" fillId="35" borderId="0" applyNumberFormat="0" applyBorder="0" applyAlignment="0" applyProtection="0">
      <alignment vertical="center"/>
    </xf>
    <xf numFmtId="0" fontId="65" fillId="36" borderId="0" applyNumberFormat="0" applyBorder="0" applyAlignment="0" applyProtection="0">
      <alignment vertical="center"/>
    </xf>
    <xf numFmtId="0" fontId="64" fillId="37" borderId="0" applyNumberFormat="0" applyBorder="0" applyAlignment="0" applyProtection="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cellStyleXfs>
  <cellXfs count="189">
    <xf numFmtId="0" fontId="0" fillId="0" borderId="0" xfId="0">
      <alignment vertical="center"/>
    </xf>
    <xf numFmtId="0" fontId="1" fillId="0" borderId="0" xfId="0" applyFont="1">
      <alignment vertical="center"/>
    </xf>
    <xf numFmtId="0" fontId="1" fillId="0" borderId="0" xfId="0" applyFont="1" applyFill="1" applyAlignment="1">
      <alignment vertical="center"/>
    </xf>
    <xf numFmtId="0" fontId="2" fillId="0" borderId="0" xfId="0" applyFont="1" applyFill="1" applyAlignment="1">
      <alignment horizontal="center" vertical="center"/>
    </xf>
    <xf numFmtId="0" fontId="2" fillId="0" borderId="0" xfId="0" applyFont="1" applyAlignment="1">
      <alignment horizontal="center" vertical="center"/>
    </xf>
    <xf numFmtId="176" fontId="2" fillId="0" borderId="0" xfId="0" applyNumberFormat="1" applyFont="1" applyFill="1" applyAlignment="1">
      <alignment horizontal="center" vertical="center"/>
    </xf>
    <xf numFmtId="0" fontId="3" fillId="0" borderId="0" xfId="0" applyFont="1" applyFill="1" applyAlignment="1">
      <alignment horizontal="center" vertical="center"/>
    </xf>
    <xf numFmtId="0" fontId="4" fillId="0" borderId="0" xfId="0" applyFont="1" applyAlignment="1">
      <alignment horizontal="center" vertical="center"/>
    </xf>
    <xf numFmtId="0" fontId="1" fillId="0" borderId="0" xfId="0" applyFont="1" applyAlignment="1">
      <alignment horizontal="center" vertical="center"/>
    </xf>
    <xf numFmtId="176" fontId="1" fillId="0" borderId="0" xfId="0" applyNumberFormat="1" applyFont="1" applyAlignment="1">
      <alignment horizontal="center" vertical="center"/>
    </xf>
    <xf numFmtId="177" fontId="1" fillId="0" borderId="0" xfId="0" applyNumberFormat="1" applyFont="1" applyAlignment="1">
      <alignment horizontal="center" vertical="center"/>
    </xf>
    <xf numFmtId="0" fontId="5" fillId="0" borderId="0" xfId="0" applyFont="1">
      <alignment vertical="center"/>
    </xf>
    <xf numFmtId="0" fontId="6" fillId="0" borderId="1" xfId="0" applyFont="1" applyBorder="1" applyAlignment="1">
      <alignment horizontal="center" vertical="center" wrapText="1"/>
    </xf>
    <xf numFmtId="176" fontId="6" fillId="0" borderId="1" xfId="0" applyNumberFormat="1" applyFont="1" applyBorder="1" applyAlignment="1">
      <alignment horizontal="center" vertical="center" wrapText="1"/>
    </xf>
    <xf numFmtId="177" fontId="6" fillId="0" borderId="1" xfId="0" applyNumberFormat="1" applyFont="1" applyBorder="1" applyAlignment="1">
      <alignment horizontal="center" vertical="center" wrapText="1"/>
    </xf>
    <xf numFmtId="0" fontId="5" fillId="0" borderId="0" xfId="0" applyFont="1" applyAlignment="1">
      <alignment vertical="center" wrapText="1"/>
    </xf>
    <xf numFmtId="0" fontId="4" fillId="0" borderId="1" xfId="0" applyFont="1" applyBorder="1" applyAlignment="1">
      <alignment horizontal="center" vertical="center" wrapText="1"/>
    </xf>
    <xf numFmtId="176" fontId="4" fillId="0" borderId="1" xfId="0" applyNumberFormat="1" applyFont="1" applyBorder="1" applyAlignment="1">
      <alignment horizontal="center" vertical="center" wrapText="1"/>
    </xf>
    <xf numFmtId="177" fontId="4" fillId="0" borderId="1" xfId="0" applyNumberFormat="1" applyFont="1" applyBorder="1" applyAlignment="1">
      <alignment horizontal="center" vertical="center" wrapText="1"/>
    </xf>
    <xf numFmtId="0" fontId="7" fillId="0" borderId="1" xfId="0" applyFont="1" applyBorder="1" applyAlignment="1">
      <alignment horizontal="center" vertical="center" wrapText="1"/>
    </xf>
    <xf numFmtId="176" fontId="7" fillId="0" borderId="1" xfId="0" applyNumberFormat="1" applyFont="1" applyBorder="1" applyAlignment="1">
      <alignment horizontal="center" vertical="center" wrapText="1"/>
    </xf>
    <xf numFmtId="177" fontId="7" fillId="0" borderId="1" xfId="0" applyNumberFormat="1" applyFont="1" applyBorder="1" applyAlignment="1">
      <alignment horizontal="center" vertical="center" wrapText="1"/>
    </xf>
    <xf numFmtId="0" fontId="7" fillId="0" borderId="1" xfId="0" applyFont="1" applyBorder="1" applyAlignment="1">
      <alignment vertical="center" wrapText="1"/>
    </xf>
    <xf numFmtId="0" fontId="0" fillId="0" borderId="0" xfId="0" applyAlignment="1">
      <alignment vertical="center" wrapText="1"/>
    </xf>
    <xf numFmtId="0" fontId="1" fillId="0" borderId="1" xfId="0" applyFont="1" applyBorder="1" applyAlignment="1">
      <alignment horizontal="center" vertical="center" wrapText="1"/>
    </xf>
    <xf numFmtId="0" fontId="8" fillId="2" borderId="1" xfId="51" applyFont="1" applyFill="1" applyBorder="1" applyAlignment="1">
      <alignment horizontal="center" vertical="center" wrapText="1"/>
    </xf>
    <xf numFmtId="0" fontId="9" fillId="0" borderId="1" xfId="0" applyFont="1" applyBorder="1" applyAlignment="1">
      <alignment horizontal="center" vertical="center" wrapText="1"/>
    </xf>
    <xf numFmtId="176" fontId="1" fillId="0" borderId="1" xfId="0" applyNumberFormat="1" applyFont="1" applyBorder="1" applyAlignment="1">
      <alignment horizontal="center" vertical="center" wrapText="1"/>
    </xf>
    <xf numFmtId="177" fontId="1" fillId="0" borderId="1" xfId="0" applyNumberFormat="1" applyFont="1" applyBorder="1" applyAlignment="1">
      <alignment horizontal="center" vertical="center" wrapText="1"/>
    </xf>
    <xf numFmtId="0" fontId="10" fillId="0" borderId="1" xfId="0" applyFont="1" applyBorder="1" applyAlignment="1">
      <alignment vertical="center" wrapText="1"/>
    </xf>
    <xf numFmtId="0" fontId="4" fillId="0" borderId="2"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8" fillId="2" borderId="2" xfId="51" applyFont="1" applyFill="1" applyBorder="1" applyAlignment="1">
      <alignment horizontal="center" vertical="center" wrapText="1"/>
    </xf>
    <xf numFmtId="0" fontId="9" fillId="0" borderId="2" xfId="0" applyFont="1" applyFill="1" applyBorder="1" applyAlignment="1">
      <alignment horizontal="center" vertical="center" wrapText="1"/>
    </xf>
    <xf numFmtId="176" fontId="11" fillId="0" borderId="2" xfId="0" applyNumberFormat="1" applyFont="1" applyFill="1" applyBorder="1" applyAlignment="1">
      <alignment horizontal="center" vertical="center" wrapText="1"/>
    </xf>
    <xf numFmtId="177" fontId="11" fillId="0" borderId="2" xfId="0" applyNumberFormat="1" applyFont="1" applyFill="1" applyBorder="1" applyAlignment="1">
      <alignment horizontal="center" vertical="center" wrapText="1"/>
    </xf>
    <xf numFmtId="177" fontId="1" fillId="0" borderId="2" xfId="0" applyNumberFormat="1" applyFont="1" applyFill="1" applyBorder="1" applyAlignment="1">
      <alignment horizontal="center" vertical="center" wrapText="1"/>
    </xf>
    <xf numFmtId="0" fontId="10" fillId="0" borderId="2" xfId="0" applyFont="1" applyFill="1" applyBorder="1" applyAlignment="1">
      <alignment horizontal="left" vertical="center" wrapText="1"/>
    </xf>
    <xf numFmtId="0" fontId="5" fillId="0" borderId="0" xfId="0" applyFont="1" applyFill="1" applyAlignment="1">
      <alignment vertical="center" wrapText="1"/>
    </xf>
    <xf numFmtId="0" fontId="5" fillId="0" borderId="0" xfId="0" applyFont="1" applyFill="1" applyAlignment="1">
      <alignment vertical="center"/>
    </xf>
    <xf numFmtId="0" fontId="4" fillId="0" borderId="3"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2" fillId="0" borderId="1" xfId="0" applyFont="1" applyBorder="1" applyAlignment="1">
      <alignment vertical="center" wrapText="1"/>
    </xf>
    <xf numFmtId="0" fontId="4" fillId="0" borderId="4"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4" fillId="0" borderId="3" xfId="0" applyFont="1" applyBorder="1" applyAlignment="1">
      <alignment horizontal="center" vertical="center" wrapText="1"/>
    </xf>
    <xf numFmtId="0" fontId="13" fillId="0" borderId="1" xfId="0" applyFont="1" applyBorder="1" applyAlignment="1">
      <alignment vertical="center" wrapText="1"/>
    </xf>
    <xf numFmtId="0" fontId="4" fillId="0" borderId="4" xfId="0" applyFont="1" applyBorder="1" applyAlignment="1">
      <alignment horizontal="center" vertical="center" wrapText="1"/>
    </xf>
    <xf numFmtId="0" fontId="4" fillId="0" borderId="5"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12" fillId="0" borderId="2" xfId="0" applyFont="1" applyFill="1" applyBorder="1" applyAlignment="1">
      <alignment vertical="center" wrapText="1"/>
    </xf>
    <xf numFmtId="0" fontId="4" fillId="0" borderId="7" xfId="0" applyFont="1" applyBorder="1" applyAlignment="1">
      <alignment horizontal="center" vertical="center" wrapText="1"/>
    </xf>
    <xf numFmtId="0" fontId="1" fillId="0" borderId="8" xfId="0" applyFont="1" applyFill="1" applyBorder="1" applyAlignment="1">
      <alignment horizontal="center" vertical="center" wrapText="1"/>
    </xf>
    <xf numFmtId="0" fontId="14" fillId="2" borderId="2" xfId="51" applyFont="1" applyFill="1" applyBorder="1" applyAlignment="1">
      <alignment horizontal="center" vertical="center" wrapText="1"/>
    </xf>
    <xf numFmtId="0" fontId="15" fillId="0" borderId="2" xfId="0" applyFont="1" applyFill="1" applyBorder="1" applyAlignment="1">
      <alignment horizontal="center" vertical="center" wrapText="1"/>
    </xf>
    <xf numFmtId="176" fontId="1" fillId="0" borderId="2" xfId="0" applyNumberFormat="1" applyFont="1" applyFill="1" applyBorder="1" applyAlignment="1">
      <alignment horizontal="center" vertical="center" wrapText="1"/>
    </xf>
    <xf numFmtId="0" fontId="12" fillId="0" borderId="2" xfId="0" applyFont="1" applyFill="1" applyBorder="1" applyAlignment="1">
      <alignment horizontal="left" vertical="center" wrapText="1"/>
    </xf>
    <xf numFmtId="0" fontId="2" fillId="0" borderId="0" xfId="0" applyFont="1" applyFill="1" applyAlignment="1">
      <alignment horizontal="center" vertical="center" wrapText="1"/>
    </xf>
    <xf numFmtId="0" fontId="14" fillId="2" borderId="1" xfId="51" applyFont="1" applyFill="1" applyBorder="1" applyAlignment="1">
      <alignment horizontal="center" vertical="center" wrapText="1"/>
    </xf>
    <xf numFmtId="0" fontId="15" fillId="0" borderId="1" xfId="0" applyFont="1" applyBorder="1" applyAlignment="1">
      <alignment horizontal="center" vertical="center" wrapText="1"/>
    </xf>
    <xf numFmtId="177" fontId="1" fillId="0" borderId="1" xfId="0" applyNumberFormat="1" applyFont="1" applyFill="1" applyBorder="1" applyAlignment="1">
      <alignment horizontal="center" vertical="center" wrapText="1"/>
    </xf>
    <xf numFmtId="0" fontId="12" fillId="0" borderId="1" xfId="0" applyFont="1" applyBorder="1" applyAlignment="1">
      <alignment horizontal="left" vertical="center" wrapText="1"/>
    </xf>
    <xf numFmtId="0" fontId="2" fillId="0" borderId="0" xfId="0" applyFont="1" applyAlignment="1">
      <alignment horizontal="center" vertical="center" wrapText="1"/>
    </xf>
    <xf numFmtId="0" fontId="16" fillId="0" borderId="2" xfId="0" applyFont="1" applyFill="1" applyBorder="1" applyAlignment="1">
      <alignment horizontal="center" vertical="center" wrapText="1"/>
    </xf>
    <xf numFmtId="0" fontId="17" fillId="0" borderId="2" xfId="0" applyFont="1" applyFill="1" applyBorder="1" applyAlignment="1">
      <alignment horizontal="center" vertical="center" wrapText="1"/>
    </xf>
    <xf numFmtId="176" fontId="17" fillId="0" borderId="2" xfId="0" applyNumberFormat="1" applyFont="1" applyFill="1" applyBorder="1" applyAlignment="1">
      <alignment horizontal="center" vertical="center" wrapText="1"/>
    </xf>
    <xf numFmtId="177" fontId="18" fillId="3" borderId="2" xfId="0" applyNumberFormat="1" applyFont="1" applyFill="1" applyBorder="1" applyAlignment="1">
      <alignment horizontal="center" vertical="center" wrapText="1"/>
    </xf>
    <xf numFmtId="177" fontId="19" fillId="3" borderId="2" xfId="0" applyNumberFormat="1" applyFont="1" applyFill="1" applyBorder="1" applyAlignment="1">
      <alignment horizontal="center" vertical="center" wrapText="1"/>
    </xf>
    <xf numFmtId="176" fontId="16" fillId="0" borderId="2" xfId="0" applyNumberFormat="1" applyFont="1" applyFill="1" applyBorder="1" applyAlignment="1">
      <alignment horizontal="center" vertical="center" wrapText="1"/>
    </xf>
    <xf numFmtId="176" fontId="20" fillId="2" borderId="2" xfId="51" applyNumberFormat="1" applyFont="1" applyFill="1" applyBorder="1" applyAlignment="1">
      <alignment horizontal="center" vertical="center" wrapText="1"/>
    </xf>
    <xf numFmtId="177" fontId="3" fillId="3" borderId="2" xfId="51" applyNumberFormat="1" applyFont="1" applyFill="1" applyBorder="1" applyAlignment="1">
      <alignment horizontal="center" vertical="center" wrapText="1"/>
    </xf>
    <xf numFmtId="176" fontId="21" fillId="0" borderId="2" xfId="0" applyNumberFormat="1" applyFont="1" applyFill="1" applyBorder="1" applyAlignment="1">
      <alignment horizontal="left" vertical="center"/>
    </xf>
    <xf numFmtId="176" fontId="2" fillId="0" borderId="2" xfId="0" applyNumberFormat="1" applyFont="1" applyFill="1" applyBorder="1" applyAlignment="1">
      <alignment horizontal="center" vertical="center"/>
    </xf>
    <xf numFmtId="0" fontId="22" fillId="4" borderId="2" xfId="0" applyFont="1" applyFill="1" applyBorder="1" applyAlignment="1">
      <alignment horizontal="center" vertical="center" wrapText="1"/>
    </xf>
    <xf numFmtId="0" fontId="23" fillId="4" borderId="2" xfId="0" applyFont="1" applyFill="1" applyBorder="1" applyAlignment="1">
      <alignment horizontal="center" vertical="center" wrapText="1"/>
    </xf>
    <xf numFmtId="0" fontId="24" fillId="4" borderId="2" xfId="0" applyFont="1" applyFill="1" applyBorder="1" applyAlignment="1">
      <alignment horizontal="center" vertical="center"/>
    </xf>
    <xf numFmtId="176" fontId="24" fillId="4" borderId="2" xfId="0" applyNumberFormat="1" applyFont="1" applyFill="1" applyBorder="1" applyAlignment="1">
      <alignment horizontal="center" vertical="center"/>
    </xf>
    <xf numFmtId="177" fontId="24" fillId="3" borderId="2" xfId="0" applyNumberFormat="1" applyFont="1" applyFill="1" applyBorder="1" applyAlignment="1">
      <alignment horizontal="center" vertical="center"/>
    </xf>
    <xf numFmtId="177" fontId="22" fillId="3" borderId="2" xfId="0" applyNumberFormat="1" applyFont="1" applyFill="1" applyBorder="1" applyAlignment="1">
      <alignment horizontal="center" vertical="center" wrapText="1"/>
    </xf>
    <xf numFmtId="0" fontId="25" fillId="0" borderId="2" xfId="0" applyFont="1" applyFill="1" applyBorder="1" applyAlignment="1">
      <alignment horizontal="center" vertical="top" wrapText="1"/>
    </xf>
    <xf numFmtId="0" fontId="26" fillId="0" borderId="2" xfId="0" applyFont="1" applyFill="1" applyBorder="1" applyAlignment="1">
      <alignment horizontal="center" vertical="top" wrapText="1"/>
    </xf>
    <xf numFmtId="176" fontId="26" fillId="0" borderId="2" xfId="0" applyNumberFormat="1" applyFont="1" applyFill="1" applyBorder="1" applyAlignment="1">
      <alignment horizontal="center" vertical="top" wrapText="1"/>
    </xf>
    <xf numFmtId="177" fontId="26" fillId="0" borderId="2" xfId="0" applyNumberFormat="1" applyFont="1" applyFill="1" applyBorder="1" applyAlignment="1">
      <alignment horizontal="center" vertical="top" wrapText="1"/>
    </xf>
    <xf numFmtId="0" fontId="4" fillId="0" borderId="1" xfId="0" applyFont="1" applyBorder="1" applyAlignment="1">
      <alignment horizontal="center" vertical="center"/>
    </xf>
    <xf numFmtId="0" fontId="1" fillId="0" borderId="1" xfId="0" applyFont="1" applyBorder="1" applyAlignment="1">
      <alignment horizontal="center" vertical="center"/>
    </xf>
    <xf numFmtId="176" fontId="1" fillId="0" borderId="1" xfId="0" applyNumberFormat="1" applyFont="1" applyBorder="1" applyAlignment="1">
      <alignment horizontal="center" vertical="center"/>
    </xf>
    <xf numFmtId="177" fontId="1" fillId="0" borderId="1" xfId="0" applyNumberFormat="1" applyFont="1" applyBorder="1" applyAlignment="1">
      <alignment horizontal="center" vertical="center"/>
    </xf>
    <xf numFmtId="0" fontId="5" fillId="0" borderId="1" xfId="0" applyFont="1" applyBorder="1">
      <alignment vertical="center"/>
    </xf>
    <xf numFmtId="0" fontId="9" fillId="0" borderId="0" xfId="0" applyFont="1" applyAlignment="1">
      <alignment vertical="center" wrapText="1"/>
    </xf>
    <xf numFmtId="0" fontId="9" fillId="0" borderId="0" xfId="0" applyFont="1" applyAlignment="1">
      <alignment horizontal="center" vertical="center" wrapText="1"/>
    </xf>
    <xf numFmtId="0" fontId="9" fillId="5" borderId="1" xfId="0" applyFont="1" applyFill="1" applyBorder="1" applyAlignment="1">
      <alignment horizontal="center" vertical="center" wrapText="1"/>
    </xf>
    <xf numFmtId="0" fontId="27" fillId="0" borderId="0" xfId="0" applyFont="1" applyAlignment="1">
      <alignment vertical="center" wrapText="1"/>
    </xf>
    <xf numFmtId="0" fontId="15" fillId="0" borderId="0" xfId="0" applyFont="1" applyAlignment="1">
      <alignment horizontal="center" vertical="center" wrapText="1"/>
    </xf>
    <xf numFmtId="0" fontId="15" fillId="0" borderId="0" xfId="0" applyFont="1" applyAlignment="1">
      <alignment horizontal="left" vertical="center" wrapText="1"/>
    </xf>
    <xf numFmtId="0" fontId="11" fillId="0" borderId="0" xfId="0" applyFont="1" applyAlignment="1">
      <alignment horizontal="left" vertical="center" wrapText="1"/>
    </xf>
    <xf numFmtId="0" fontId="28" fillId="0" borderId="0" xfId="0" applyFont="1" applyAlignment="1">
      <alignment horizontal="left" vertical="center" wrapText="1"/>
    </xf>
    <xf numFmtId="0" fontId="1" fillId="0" borderId="0" xfId="0" applyFont="1" applyAlignment="1">
      <alignment horizontal="center" vertical="center" wrapText="1"/>
    </xf>
    <xf numFmtId="0" fontId="29" fillId="0" borderId="0" xfId="0" applyFont="1" applyAlignment="1">
      <alignment horizontal="left" vertical="center" wrapText="1"/>
    </xf>
    <xf numFmtId="0" fontId="15" fillId="0" borderId="0" xfId="0" applyFont="1" applyAlignment="1">
      <alignment vertical="center" wrapText="1"/>
    </xf>
    <xf numFmtId="0" fontId="30" fillId="0" borderId="9" xfId="0" applyFont="1" applyBorder="1" applyAlignment="1">
      <alignment horizontal="center" vertical="center" wrapText="1"/>
    </xf>
    <xf numFmtId="0" fontId="30" fillId="0" borderId="10" xfId="0" applyFont="1" applyBorder="1" applyAlignment="1">
      <alignment horizontal="center" vertical="center" wrapText="1"/>
    </xf>
    <xf numFmtId="0" fontId="31" fillId="0" borderId="10" xfId="0" applyFont="1" applyBorder="1" applyAlignment="1">
      <alignment horizontal="center" vertical="center" wrapText="1"/>
    </xf>
    <xf numFmtId="0" fontId="32" fillId="0" borderId="10" xfId="0" applyFont="1" applyBorder="1" applyAlignment="1">
      <alignment horizontal="center" vertical="center" wrapText="1"/>
    </xf>
    <xf numFmtId="0" fontId="33" fillId="0" borderId="10" xfId="0" applyFont="1" applyBorder="1" applyAlignment="1">
      <alignment horizontal="center" vertical="center" wrapText="1"/>
    </xf>
    <xf numFmtId="0" fontId="30" fillId="0" borderId="11" xfId="0" applyFont="1" applyBorder="1" applyAlignment="1">
      <alignment horizontal="center" vertical="center" wrapText="1"/>
    </xf>
    <xf numFmtId="0" fontId="32" fillId="0" borderId="1" xfId="0" applyFont="1" applyBorder="1" applyAlignment="1">
      <alignment horizontal="center" vertical="center" wrapText="1"/>
    </xf>
    <xf numFmtId="0" fontId="34" fillId="0" borderId="1" xfId="0" applyFont="1" applyBorder="1" applyAlignment="1">
      <alignment horizontal="center" vertical="center" wrapText="1"/>
    </xf>
    <xf numFmtId="0" fontId="9" fillId="0" borderId="1" xfId="0" applyFont="1" applyBorder="1" applyAlignment="1">
      <alignment horizontal="left" vertical="center" wrapText="1"/>
    </xf>
    <xf numFmtId="0" fontId="11" fillId="0" borderId="1" xfId="0" applyFont="1" applyBorder="1" applyAlignment="1">
      <alignment horizontal="left" vertical="center" wrapText="1"/>
    </xf>
    <xf numFmtId="0" fontId="35" fillId="0" borderId="1" xfId="0" applyFont="1" applyBorder="1" applyAlignment="1">
      <alignment horizontal="left" vertical="center" wrapText="1"/>
    </xf>
    <xf numFmtId="0" fontId="28" fillId="0" borderId="1" xfId="0" applyFont="1" applyBorder="1" applyAlignment="1">
      <alignment horizontal="left" vertical="center" wrapText="1"/>
    </xf>
    <xf numFmtId="0" fontId="11" fillId="0" borderId="1" xfId="0" applyFont="1" applyBorder="1" applyAlignment="1">
      <alignment horizontal="center" vertical="center" wrapText="1"/>
    </xf>
    <xf numFmtId="0" fontId="9" fillId="4" borderId="1" xfId="0" applyFont="1" applyFill="1" applyBorder="1" applyAlignment="1">
      <alignment horizontal="center" vertical="center" wrapText="1"/>
    </xf>
    <xf numFmtId="0" fontId="11" fillId="4" borderId="1" xfId="0" applyFont="1" applyFill="1" applyBorder="1" applyAlignment="1">
      <alignment horizontal="center" vertical="center" wrapText="1"/>
    </xf>
    <xf numFmtId="0" fontId="28" fillId="4" borderId="1" xfId="0" applyFont="1" applyFill="1" applyBorder="1" applyAlignment="1">
      <alignment horizontal="center" vertical="center" wrapText="1"/>
    </xf>
    <xf numFmtId="0" fontId="36" fillId="4" borderId="1" xfId="51" applyFont="1" applyFill="1" applyBorder="1" applyAlignment="1">
      <alignment horizontal="center" vertical="center" wrapText="1"/>
    </xf>
    <xf numFmtId="0" fontId="37" fillId="2" borderId="3" xfId="51" applyFont="1" applyFill="1" applyBorder="1" applyAlignment="1">
      <alignment horizontal="center" vertical="center" wrapText="1"/>
    </xf>
    <xf numFmtId="0" fontId="8" fillId="0" borderId="1" xfId="51" applyFont="1" applyFill="1" applyBorder="1" applyAlignment="1">
      <alignment horizontal="center" vertical="center" wrapText="1"/>
    </xf>
    <xf numFmtId="177" fontId="8" fillId="0" borderId="1" xfId="53" applyNumberFormat="1" applyFont="1" applyFill="1" applyBorder="1" applyAlignment="1">
      <alignment horizontal="center" vertical="center" wrapText="1"/>
    </xf>
    <xf numFmtId="178" fontId="28" fillId="4" borderId="1" xfId="52" applyNumberFormat="1" applyFont="1" applyFill="1" applyBorder="1" applyAlignment="1">
      <alignment horizontal="center" vertical="center" wrapText="1"/>
    </xf>
    <xf numFmtId="179" fontId="28" fillId="4" borderId="1" xfId="0" applyNumberFormat="1" applyFont="1" applyFill="1" applyBorder="1" applyAlignment="1">
      <alignment horizontal="center" vertical="center" wrapText="1"/>
    </xf>
    <xf numFmtId="0" fontId="38" fillId="0" borderId="1" xfId="0" applyFont="1" applyFill="1" applyBorder="1" applyAlignment="1">
      <alignment horizontal="left" vertical="top" wrapText="1"/>
    </xf>
    <xf numFmtId="0" fontId="37" fillId="2" borderId="4" xfId="51" applyFont="1" applyFill="1" applyBorder="1" applyAlignment="1">
      <alignment horizontal="center" vertical="center" wrapText="1"/>
    </xf>
    <xf numFmtId="0" fontId="38" fillId="0" borderId="9" xfId="0" applyFont="1" applyFill="1" applyBorder="1" applyAlignment="1">
      <alignment horizontal="left" vertical="center" wrapText="1"/>
    </xf>
    <xf numFmtId="0" fontId="38" fillId="0" borderId="10" xfId="0" applyFont="1" applyFill="1" applyBorder="1" applyAlignment="1">
      <alignment horizontal="left" vertical="center" wrapText="1"/>
    </xf>
    <xf numFmtId="0" fontId="38" fillId="0" borderId="11" xfId="0" applyFont="1" applyFill="1" applyBorder="1" applyAlignment="1">
      <alignment horizontal="left" vertical="center" wrapText="1"/>
    </xf>
    <xf numFmtId="177" fontId="8" fillId="2" borderId="1" xfId="53" applyNumberFormat="1" applyFont="1" applyFill="1" applyBorder="1" applyAlignment="1">
      <alignment horizontal="center" vertical="center" wrapText="1"/>
    </xf>
    <xf numFmtId="0" fontId="38" fillId="0" borderId="1" xfId="0" applyFont="1" applyBorder="1" applyAlignment="1">
      <alignment horizontal="left" vertical="center" wrapText="1"/>
    </xf>
    <xf numFmtId="0" fontId="8" fillId="2" borderId="3" xfId="51" applyFont="1" applyFill="1" applyBorder="1" applyAlignment="1">
      <alignment horizontal="center" vertical="center" wrapText="1"/>
    </xf>
    <xf numFmtId="0" fontId="38" fillId="0" borderId="9" xfId="0" applyFont="1" applyBorder="1" applyAlignment="1">
      <alignment horizontal="left" vertical="top" wrapText="1"/>
    </xf>
    <xf numFmtId="0" fontId="38" fillId="0" borderId="10" xfId="0" applyFont="1" applyBorder="1" applyAlignment="1">
      <alignment horizontal="left" vertical="top" wrapText="1"/>
    </xf>
    <xf numFmtId="0" fontId="38" fillId="0" borderId="11" xfId="0" applyFont="1" applyBorder="1" applyAlignment="1">
      <alignment horizontal="left" vertical="top" wrapText="1"/>
    </xf>
    <xf numFmtId="0" fontId="8" fillId="2" borderId="4" xfId="51" applyFont="1" applyFill="1" applyBorder="1" applyAlignment="1">
      <alignment horizontal="center" vertical="center" wrapText="1"/>
    </xf>
    <xf numFmtId="0" fontId="38" fillId="0" borderId="9" xfId="0" applyFont="1" applyBorder="1" applyAlignment="1">
      <alignment vertical="center" wrapText="1"/>
    </xf>
    <xf numFmtId="0" fontId="38" fillId="0" borderId="10" xfId="0" applyFont="1" applyBorder="1" applyAlignment="1">
      <alignment vertical="center" wrapText="1"/>
    </xf>
    <xf numFmtId="0" fontId="38" fillId="0" borderId="11" xfId="0" applyFont="1" applyBorder="1" applyAlignment="1">
      <alignment vertical="center" wrapText="1"/>
    </xf>
    <xf numFmtId="0" fontId="8" fillId="6" borderId="3" xfId="51" applyFont="1" applyFill="1" applyBorder="1" applyAlignment="1">
      <alignment horizontal="center" vertical="center" wrapText="1"/>
    </xf>
    <xf numFmtId="0" fontId="8" fillId="6" borderId="1" xfId="51" applyFont="1" applyFill="1" applyBorder="1" applyAlignment="1">
      <alignment horizontal="center" vertical="center" wrapText="1"/>
    </xf>
    <xf numFmtId="0" fontId="9" fillId="6" borderId="1" xfId="0" applyFont="1" applyFill="1" applyBorder="1" applyAlignment="1">
      <alignment horizontal="center" vertical="center" wrapText="1"/>
    </xf>
    <xf numFmtId="177" fontId="8" fillId="6" borderId="1" xfId="53" applyNumberFormat="1" applyFont="1" applyFill="1" applyBorder="1" applyAlignment="1">
      <alignment horizontal="center" vertical="center" wrapText="1"/>
    </xf>
    <xf numFmtId="178" fontId="28" fillId="6" borderId="1" xfId="52" applyNumberFormat="1" applyFont="1" applyFill="1" applyBorder="1" applyAlignment="1">
      <alignment horizontal="center" vertical="center" wrapText="1"/>
    </xf>
    <xf numFmtId="179" fontId="28" fillId="6" borderId="1" xfId="0" applyNumberFormat="1" applyFont="1" applyFill="1" applyBorder="1" applyAlignment="1">
      <alignment horizontal="center" vertical="center" wrapText="1"/>
    </xf>
    <xf numFmtId="0" fontId="38" fillId="6" borderId="1" xfId="0" applyFont="1" applyFill="1" applyBorder="1" applyAlignment="1">
      <alignment horizontal="left" vertical="center" wrapText="1"/>
    </xf>
    <xf numFmtId="0" fontId="8" fillId="6" borderId="4" xfId="51" applyFont="1" applyFill="1" applyBorder="1" applyAlignment="1">
      <alignment horizontal="center" vertical="center" wrapText="1"/>
    </xf>
    <xf numFmtId="0" fontId="39" fillId="6" borderId="1" xfId="0" applyFont="1" applyFill="1" applyBorder="1" applyAlignment="1">
      <alignment horizontal="left" vertical="center" wrapText="1"/>
    </xf>
    <xf numFmtId="0" fontId="37" fillId="2" borderId="12" xfId="51" applyFont="1" applyFill="1" applyBorder="1" applyAlignment="1">
      <alignment horizontal="center" vertical="center" wrapText="1"/>
    </xf>
    <xf numFmtId="0" fontId="37" fillId="2" borderId="1" xfId="51" applyFont="1" applyFill="1" applyBorder="1" applyAlignment="1">
      <alignment horizontal="center" vertical="center" wrapText="1"/>
    </xf>
    <xf numFmtId="0" fontId="11" fillId="2" borderId="3" xfId="51" applyFont="1" applyFill="1" applyBorder="1" applyAlignment="1">
      <alignment horizontal="center" vertical="center" wrapText="1"/>
    </xf>
    <xf numFmtId="0" fontId="11" fillId="2" borderId="1" xfId="51" applyFont="1" applyFill="1" applyBorder="1" applyAlignment="1">
      <alignment horizontal="center" vertical="center" wrapText="1"/>
    </xf>
    <xf numFmtId="177" fontId="11" fillId="2" borderId="1" xfId="53" applyNumberFormat="1" applyFont="1" applyFill="1" applyBorder="1" applyAlignment="1">
      <alignment horizontal="center" vertical="center" wrapText="1"/>
    </xf>
    <xf numFmtId="0" fontId="40" fillId="0" borderId="1" xfId="0" applyFont="1" applyBorder="1" applyAlignment="1">
      <alignment horizontal="left" vertical="center" wrapText="1"/>
    </xf>
    <xf numFmtId="0" fontId="11" fillId="2" borderId="4" xfId="51" applyFont="1" applyFill="1" applyBorder="1" applyAlignment="1">
      <alignment horizontal="center" vertical="center" wrapText="1"/>
    </xf>
    <xf numFmtId="0" fontId="41" fillId="0" borderId="9" xfId="0" applyFont="1" applyBorder="1" applyAlignment="1">
      <alignment horizontal="left" vertical="center" wrapText="1"/>
    </xf>
    <xf numFmtId="0" fontId="40" fillId="0" borderId="10" xfId="0" applyFont="1" applyBorder="1" applyAlignment="1">
      <alignment horizontal="left" vertical="center" wrapText="1"/>
    </xf>
    <xf numFmtId="0" fontId="40" fillId="0" borderId="11" xfId="0" applyFont="1" applyBorder="1" applyAlignment="1">
      <alignment horizontal="left" vertical="center" wrapText="1"/>
    </xf>
    <xf numFmtId="0" fontId="37" fillId="2" borderId="1" xfId="54" applyFont="1" applyFill="1" applyBorder="1" applyAlignment="1">
      <alignment horizontal="center" vertical="center" wrapText="1"/>
    </xf>
    <xf numFmtId="0" fontId="8" fillId="2" borderId="1" xfId="54" applyFont="1" applyFill="1" applyBorder="1" applyAlignment="1">
      <alignment horizontal="center" vertical="center" wrapText="1"/>
    </xf>
    <xf numFmtId="177" fontId="11" fillId="2" borderId="1" xfId="50" applyNumberFormat="1" applyFont="1" applyFill="1" applyBorder="1" applyAlignment="1">
      <alignment horizontal="center" vertical="center" wrapText="1"/>
    </xf>
    <xf numFmtId="0" fontId="8" fillId="2" borderId="9" xfId="51" applyFont="1" applyFill="1" applyBorder="1" applyAlignment="1">
      <alignment horizontal="center" vertical="center" wrapText="1"/>
    </xf>
    <xf numFmtId="0" fontId="8" fillId="2" borderId="11" xfId="51" applyFont="1" applyFill="1" applyBorder="1" applyAlignment="1">
      <alignment horizontal="center" vertical="center" wrapText="1"/>
    </xf>
    <xf numFmtId="0" fontId="8" fillId="2" borderId="9" xfId="51" applyFont="1" applyFill="1" applyBorder="1" applyAlignment="1">
      <alignment vertical="center" wrapText="1"/>
    </xf>
    <xf numFmtId="0" fontId="38" fillId="0" borderId="9" xfId="0" applyFont="1" applyBorder="1" applyAlignment="1">
      <alignment horizontal="left" vertical="center" wrapText="1"/>
    </xf>
    <xf numFmtId="0" fontId="38" fillId="0" borderId="10" xfId="0" applyFont="1" applyBorder="1" applyAlignment="1">
      <alignment horizontal="left" vertical="center" wrapText="1"/>
    </xf>
    <xf numFmtId="0" fontId="38" fillId="0" borderId="11" xfId="0" applyFont="1" applyBorder="1" applyAlignment="1">
      <alignment horizontal="left" vertical="center" wrapText="1"/>
    </xf>
    <xf numFmtId="0" fontId="8" fillId="2" borderId="1" xfId="51" applyFont="1" applyFill="1" applyBorder="1" applyAlignment="1">
      <alignment horizontal="left" vertical="center" wrapText="1"/>
    </xf>
    <xf numFmtId="0" fontId="38" fillId="0" borderId="9" xfId="0" applyFont="1" applyBorder="1" applyAlignment="1">
      <alignment horizontal="center" vertical="center" wrapText="1"/>
    </xf>
    <xf numFmtId="0" fontId="38" fillId="0" borderId="10" xfId="0" applyFont="1" applyBorder="1" applyAlignment="1">
      <alignment horizontal="center" vertical="center" wrapText="1"/>
    </xf>
    <xf numFmtId="0" fontId="38" fillId="0" borderId="11" xfId="0" applyFont="1" applyBorder="1" applyAlignment="1">
      <alignment horizontal="center" vertical="center" wrapText="1"/>
    </xf>
    <xf numFmtId="0" fontId="38" fillId="0" borderId="1" xfId="0" applyFont="1" applyBorder="1" applyAlignment="1">
      <alignment horizontal="left" vertical="top" wrapText="1"/>
    </xf>
    <xf numFmtId="0" fontId="11" fillId="2" borderId="1" xfId="51" applyFont="1" applyFill="1" applyBorder="1" applyAlignment="1">
      <alignment vertical="center" wrapText="1"/>
    </xf>
    <xf numFmtId="177" fontId="8" fillId="2" borderId="1" xfId="49" applyNumberFormat="1" applyFont="1" applyFill="1" applyBorder="1" applyAlignment="1">
      <alignment horizontal="center" vertical="center" wrapText="1"/>
    </xf>
    <xf numFmtId="0" fontId="2" fillId="0" borderId="1" xfId="0" applyFont="1" applyBorder="1" applyAlignment="1">
      <alignment horizontal="center" vertical="center"/>
    </xf>
    <xf numFmtId="0" fontId="11" fillId="5" borderId="1" xfId="51" applyFont="1" applyFill="1" applyBorder="1" applyAlignment="1">
      <alignment horizontal="center" vertical="center" wrapText="1"/>
    </xf>
    <xf numFmtId="177" fontId="11" fillId="5" borderId="1" xfId="53" applyNumberFormat="1" applyFont="1" applyFill="1" applyBorder="1" applyAlignment="1">
      <alignment horizontal="center" vertical="center" wrapText="1"/>
    </xf>
    <xf numFmtId="178" fontId="28" fillId="5" borderId="1" xfId="52" applyNumberFormat="1" applyFont="1" applyFill="1" applyBorder="1" applyAlignment="1">
      <alignment horizontal="center" vertical="center" wrapText="1"/>
    </xf>
    <xf numFmtId="179" fontId="28" fillId="5" borderId="1" xfId="0" applyNumberFormat="1" applyFont="1" applyFill="1" applyBorder="1" applyAlignment="1">
      <alignment horizontal="center" vertical="center" wrapText="1"/>
    </xf>
    <xf numFmtId="0" fontId="21" fillId="5" borderId="1" xfId="49" applyFont="1" applyFill="1" applyBorder="1" applyAlignment="1">
      <alignment horizontal="left" vertical="center" wrapText="1"/>
    </xf>
    <xf numFmtId="0" fontId="9" fillId="5" borderId="0" xfId="0" applyFont="1" applyFill="1" applyAlignment="1">
      <alignment horizontal="center" vertical="center" wrapText="1"/>
    </xf>
    <xf numFmtId="0" fontId="42" fillId="2" borderId="1" xfId="49" applyFont="1" applyFill="1" applyBorder="1" applyAlignment="1">
      <alignment horizontal="left" vertical="center" wrapText="1"/>
    </xf>
    <xf numFmtId="0" fontId="42" fillId="2" borderId="9" xfId="49" applyFont="1" applyFill="1" applyBorder="1" applyAlignment="1">
      <alignment horizontal="center" vertical="center" wrapText="1"/>
    </xf>
    <xf numFmtId="0" fontId="42" fillId="2" borderId="10" xfId="49" applyFont="1" applyFill="1" applyBorder="1" applyAlignment="1">
      <alignment horizontal="center" vertical="center" wrapText="1"/>
    </xf>
    <xf numFmtId="0" fontId="42" fillId="2" borderId="11" xfId="49" applyFont="1" applyFill="1" applyBorder="1" applyAlignment="1">
      <alignment horizontal="center" vertical="center" wrapText="1"/>
    </xf>
    <xf numFmtId="0" fontId="9" fillId="4" borderId="1" xfId="0" applyFont="1" applyFill="1" applyBorder="1" applyAlignment="1">
      <alignment horizontal="right" vertical="center" wrapText="1"/>
    </xf>
    <xf numFmtId="0" fontId="35" fillId="4" borderId="1" xfId="0" applyFont="1" applyFill="1" applyBorder="1" applyAlignment="1">
      <alignment horizontal="right" vertical="center" wrapText="1"/>
    </xf>
    <xf numFmtId="2" fontId="43" fillId="4" borderId="1" xfId="0" applyNumberFormat="1" applyFont="1" applyFill="1" applyBorder="1" applyAlignment="1">
      <alignment horizontal="center" vertical="center" wrapText="1"/>
    </xf>
    <xf numFmtId="0" fontId="44" fillId="4" borderId="1" xfId="0" applyFont="1" applyFill="1" applyBorder="1" applyAlignment="1">
      <alignment horizontal="center" vertical="center" wrapText="1"/>
    </xf>
    <xf numFmtId="0" fontId="44" fillId="4" borderId="1" xfId="0" applyFont="1" applyFill="1" applyBorder="1" applyAlignment="1">
      <alignment horizontal="left" vertical="center" wrapText="1"/>
    </xf>
    <xf numFmtId="2" fontId="45" fillId="0" borderId="1" xfId="0" applyNumberFormat="1" applyFont="1" applyBorder="1" applyAlignment="1">
      <alignment horizontal="left" vertical="top" wrapText="1"/>
    </xf>
    <xf numFmtId="2" fontId="46" fillId="0" borderId="1" xfId="0" applyNumberFormat="1" applyFont="1" applyBorder="1" applyAlignment="1">
      <alignment horizontal="left" vertical="top" wrapText="1"/>
    </xf>
  </cellXfs>
  <cellStyles count="5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_6" xfId="49"/>
    <cellStyle name="常规_售楼部一层_10" xfId="50"/>
    <cellStyle name="常规_售楼部一层_11" xfId="51"/>
    <cellStyle name="常规_售楼部一层_24" xfId="52"/>
    <cellStyle name="常规_售楼部一层_27" xfId="53"/>
    <cellStyle name="常规_售楼部一层_37" xfId="54"/>
  </cellStyles>
  <tableStyles count="0" defaultTableStyle="TableStyleMedium2" defaultPivotStyle="PivotStyleLight16"/>
  <colors>
    <mruColors>
      <color rgb="00FFFFFF"/>
      <color rgb="000000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dayun/Library/Containers/com.tencent.xinWeChat/Data/Documents/xwechat_files/wxid_pthy5mgv9ey722_cc85/msg/file/2026-04/E:/Users/Admin/Desktop/&#26032;&#24314;&#25991;&#20214;&#22841;/11.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基装成本参考"/>
      <sheetName val="主材成本参考"/>
      <sheetName val="."/>
    </sheetNames>
    <sheetDataSet>
      <sheetData sheetId="0" refreshError="1"/>
      <sheetData sheetId="1" refreshError="1">
        <row r="2">
          <cell r="A2" t="str">
            <v>透明装修 拒绝套路</v>
          </cell>
        </row>
        <row r="4">
          <cell r="B4" t="str">
            <v>序号</v>
          </cell>
          <cell r="C4" t="str">
            <v>工程项目名称</v>
          </cell>
        </row>
        <row r="4">
          <cell r="F4" t="str">
            <v>数量</v>
          </cell>
          <cell r="G4" t="str">
            <v>透明单价</v>
          </cell>
          <cell r="H4" t="str">
            <v>透明价合计</v>
          </cell>
        </row>
        <row r="4">
          <cell r="K4" t="str">
            <v>施工工艺及材质说明</v>
          </cell>
        </row>
      </sheetData>
      <sheetData sheetId="2"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D132"/>
  <sheetViews>
    <sheetView showGridLines="0" tabSelected="1" view="pageBreakPreview" zoomScale="160" zoomScaleNormal="160" workbookViewId="0">
      <pane ySplit="4" topLeftCell="A6" activePane="bottomLeft" state="frozen"/>
      <selection/>
      <selection pane="bottomLeft" activeCell="D6" sqref="D6"/>
    </sheetView>
  </sheetViews>
  <sheetFormatPr defaultColWidth="9" defaultRowHeight="15.2"/>
  <cols>
    <col min="1" max="1" width="4.5" style="92" customWidth="1"/>
    <col min="2" max="2" width="6.83035714285714" style="93" customWidth="1"/>
    <col min="3" max="3" width="8.16964285714286" style="93" customWidth="1"/>
    <col min="4" max="4" width="17.5" style="92" customWidth="1"/>
    <col min="5" max="5" width="4.5" style="92" customWidth="1"/>
    <col min="6" max="6" width="6.75" style="94" customWidth="1"/>
    <col min="7" max="7" width="9.08035714285714" style="95" customWidth="1"/>
    <col min="8" max="8" width="13.3303571428571" style="95" customWidth="1"/>
    <col min="9" max="9" width="7.83035714285714" style="96" customWidth="1"/>
    <col min="10" max="10" width="15.3303571428571" style="96" customWidth="1"/>
    <col min="11" max="11" width="22.0803571428571" style="97" customWidth="1"/>
    <col min="12" max="12" width="18" style="98" customWidth="1"/>
    <col min="13" max="13" width="17.5803571428571" style="98" customWidth="1"/>
    <col min="14" max="252" width="9" style="98" customWidth="1"/>
    <col min="253" max="16384" width="9" style="98"/>
  </cols>
  <sheetData>
    <row r="1" ht="24.75" customHeight="1" spans="1:56">
      <c r="A1" s="99" t="s">
        <v>0</v>
      </c>
      <c r="B1" s="100"/>
      <c r="C1" s="100"/>
      <c r="D1" s="100"/>
      <c r="E1" s="100"/>
      <c r="F1" s="101"/>
      <c r="G1" s="102"/>
      <c r="H1" s="103"/>
      <c r="I1" s="101"/>
      <c r="J1" s="101"/>
      <c r="K1" s="104"/>
    </row>
    <row r="2" customFormat="1" ht="24.75" customHeight="1" spans="1:56">
      <c r="A2" s="105" t="s">
        <v>1</v>
      </c>
      <c r="B2" s="105"/>
      <c r="C2" s="105"/>
      <c r="D2" s="105"/>
      <c r="E2" s="105"/>
      <c r="F2" s="105"/>
      <c r="G2" s="105"/>
      <c r="H2" s="105"/>
      <c r="I2" s="106"/>
      <c r="J2" s="106"/>
      <c r="K2" s="105"/>
    </row>
    <row r="3" s="88" customFormat="1" ht="24" customHeight="1" spans="1:56">
      <c r="A3" s="107" t="s">
        <v>2</v>
      </c>
      <c r="B3" s="107"/>
      <c r="C3" s="107"/>
      <c r="D3" s="26"/>
      <c r="E3" s="107"/>
      <c r="F3" s="108"/>
      <c r="G3" s="109"/>
      <c r="H3" s="110"/>
      <c r="I3" s="111"/>
      <c r="J3" s="111"/>
      <c r="K3" s="107"/>
    </row>
    <row r="4" s="89" customFormat="1" ht="27" customHeight="1" spans="1:56">
      <c r="A4" s="112" t="s">
        <v>3</v>
      </c>
      <c r="B4" s="112"/>
      <c r="C4" s="112" t="s">
        <v>4</v>
      </c>
      <c r="D4" s="112"/>
      <c r="E4" s="112" t="s">
        <v>5</v>
      </c>
      <c r="F4" s="113" t="s">
        <v>6</v>
      </c>
      <c r="G4" s="114" t="s">
        <v>7</v>
      </c>
      <c r="H4" s="114" t="s">
        <v>8</v>
      </c>
      <c r="I4" s="115" t="s">
        <v>9</v>
      </c>
      <c r="J4" s="115"/>
      <c r="K4" s="115"/>
    </row>
    <row r="5" s="26" customFormat="1" ht="44" customHeight="1" spans="1:56">
      <c r="A5" s="26">
        <v>1</v>
      </c>
      <c r="B5" s="116" t="s">
        <v>10</v>
      </c>
      <c r="C5" s="25" t="s">
        <v>11</v>
      </c>
      <c r="D5" s="117" t="s">
        <v>12</v>
      </c>
      <c r="E5" s="26" t="s">
        <v>13</v>
      </c>
      <c r="F5" s="118">
        <v>72</v>
      </c>
      <c r="G5" s="119">
        <v>60</v>
      </c>
      <c r="H5" s="120">
        <f t="shared" ref="H5:H15" si="0">G5*F5</f>
        <v>4320</v>
      </c>
      <c r="I5" s="121" t="s">
        <v>14</v>
      </c>
      <c r="J5" s="121"/>
      <c r="K5" s="121"/>
      <c r="L5" s="89"/>
      <c r="M5" s="89"/>
      <c r="N5" s="89"/>
      <c r="O5" s="89"/>
      <c r="P5" s="89"/>
      <c r="Q5" s="89"/>
      <c r="R5" s="89"/>
      <c r="S5" s="89"/>
      <c r="T5" s="89"/>
      <c r="U5" s="89"/>
      <c r="V5" s="89"/>
      <c r="W5" s="89"/>
      <c r="X5" s="89"/>
      <c r="Y5" s="89"/>
      <c r="Z5" s="89"/>
      <c r="AA5" s="89"/>
      <c r="AB5" s="89"/>
      <c r="AC5" s="89"/>
      <c r="AD5" s="89"/>
      <c r="AE5" s="89"/>
      <c r="AF5" s="89"/>
      <c r="AG5" s="89"/>
      <c r="AH5" s="89"/>
      <c r="AI5" s="89"/>
      <c r="AJ5" s="89"/>
      <c r="AK5" s="89"/>
      <c r="AL5" s="89"/>
      <c r="AM5" s="89"/>
      <c r="AN5" s="89"/>
      <c r="AO5" s="89"/>
      <c r="AP5" s="89"/>
      <c r="AQ5" s="89"/>
      <c r="AR5" s="89"/>
      <c r="AS5" s="89"/>
      <c r="AT5" s="89"/>
      <c r="AU5" s="89"/>
      <c r="AV5" s="89"/>
      <c r="AW5" s="89"/>
      <c r="AX5" s="89"/>
      <c r="AY5" s="89"/>
      <c r="AZ5" s="89"/>
      <c r="BA5" s="89"/>
      <c r="BB5" s="89"/>
      <c r="BC5" s="89"/>
      <c r="BD5" s="89"/>
    </row>
    <row r="6" s="26" customFormat="1" ht="44" customHeight="1" spans="1:56">
      <c r="B6" s="122"/>
      <c r="C6" s="25"/>
      <c r="D6" s="117" t="s">
        <v>15</v>
      </c>
      <c r="E6" s="44" t="s">
        <v>16</v>
      </c>
      <c r="F6" s="118">
        <f>3.6*2+4*2+0.7*4</f>
        <v>18</v>
      </c>
      <c r="G6" s="119">
        <v>150</v>
      </c>
      <c r="H6" s="120">
        <f t="shared" si="0"/>
        <v>2700</v>
      </c>
      <c r="I6" s="123" t="s">
        <v>17</v>
      </c>
      <c r="J6" s="124"/>
      <c r="K6" s="125"/>
      <c r="L6" s="89"/>
      <c r="M6" s="89"/>
      <c r="N6" s="89"/>
      <c r="O6" s="89"/>
      <c r="P6" s="89"/>
      <c r="Q6" s="89"/>
      <c r="R6" s="89"/>
      <c r="S6" s="89"/>
      <c r="T6" s="89"/>
      <c r="U6" s="89"/>
      <c r="V6" s="89"/>
      <c r="W6" s="89"/>
      <c r="X6" s="89"/>
      <c r="Y6" s="89"/>
      <c r="Z6" s="89"/>
      <c r="AA6" s="89"/>
      <c r="AB6" s="89"/>
      <c r="AC6" s="89"/>
      <c r="AD6" s="89"/>
      <c r="AE6" s="89"/>
      <c r="AF6" s="89"/>
      <c r="AG6" s="89"/>
      <c r="AH6" s="89"/>
      <c r="AI6" s="89"/>
      <c r="AJ6" s="89"/>
      <c r="AK6" s="89"/>
      <c r="AL6" s="89"/>
      <c r="AM6" s="89"/>
      <c r="AN6" s="89"/>
      <c r="AO6" s="89"/>
      <c r="AP6" s="89"/>
      <c r="AQ6" s="89"/>
      <c r="AR6" s="89"/>
      <c r="AS6" s="89"/>
      <c r="AT6" s="89"/>
      <c r="AU6" s="89"/>
      <c r="AV6" s="89"/>
      <c r="AW6" s="89"/>
      <c r="AX6" s="89"/>
      <c r="AY6" s="89"/>
      <c r="AZ6" s="89"/>
      <c r="BA6" s="89"/>
      <c r="BB6" s="89"/>
      <c r="BC6" s="89"/>
      <c r="BD6" s="89"/>
    </row>
    <row r="7" s="26" customFormat="1" ht="21" customHeight="1" spans="1:56">
      <c r="A7" s="26">
        <v>2</v>
      </c>
      <c r="B7" s="122"/>
      <c r="C7" s="25"/>
      <c r="D7" s="25" t="s">
        <v>18</v>
      </c>
      <c r="E7" s="26" t="s">
        <v>13</v>
      </c>
      <c r="F7" s="126">
        <f>240+150+150+150</f>
        <v>690</v>
      </c>
      <c r="G7" s="119">
        <v>6</v>
      </c>
      <c r="H7" s="120">
        <f t="shared" si="0"/>
        <v>4140</v>
      </c>
      <c r="I7" s="127" t="s">
        <v>19</v>
      </c>
      <c r="J7" s="127"/>
      <c r="K7" s="127"/>
      <c r="L7" s="89"/>
      <c r="M7" s="89"/>
      <c r="N7" s="89"/>
      <c r="O7" s="89"/>
      <c r="P7" s="89"/>
      <c r="Q7" s="89"/>
      <c r="R7" s="89"/>
      <c r="S7" s="89"/>
      <c r="T7" s="89"/>
      <c r="U7" s="89"/>
      <c r="V7" s="89"/>
      <c r="W7" s="89"/>
      <c r="X7" s="89"/>
      <c r="Y7" s="89"/>
      <c r="Z7" s="89"/>
      <c r="AA7" s="89"/>
      <c r="AB7" s="89"/>
      <c r="AC7" s="89"/>
      <c r="AD7" s="89"/>
      <c r="AE7" s="89"/>
      <c r="AF7" s="89"/>
      <c r="AG7" s="89"/>
      <c r="AH7" s="89"/>
      <c r="AI7" s="89"/>
      <c r="AJ7" s="89"/>
      <c r="AK7" s="89"/>
      <c r="AL7" s="89"/>
      <c r="AM7" s="89"/>
      <c r="AN7" s="89"/>
      <c r="AO7" s="89"/>
      <c r="AP7" s="89"/>
      <c r="AQ7" s="89"/>
      <c r="AR7" s="89"/>
      <c r="AS7" s="89"/>
      <c r="AT7" s="89"/>
      <c r="AU7" s="89"/>
      <c r="AV7" s="89"/>
      <c r="AW7" s="89"/>
      <c r="AX7" s="89"/>
      <c r="AY7" s="89"/>
      <c r="AZ7" s="89"/>
      <c r="BA7" s="89"/>
      <c r="BB7" s="89"/>
      <c r="BC7" s="89"/>
      <c r="BD7" s="89"/>
    </row>
    <row r="8" s="26" customFormat="1" ht="45" customHeight="1" spans="1:56">
      <c r="A8" s="26">
        <v>3</v>
      </c>
      <c r="B8" s="122"/>
      <c r="C8" s="128" t="s">
        <v>20</v>
      </c>
      <c r="D8" s="25" t="s">
        <v>21</v>
      </c>
      <c r="E8" s="26" t="s">
        <v>13</v>
      </c>
      <c r="F8" s="126">
        <f>120+70*0.7+20</f>
        <v>189</v>
      </c>
      <c r="G8" s="119">
        <f>186</f>
        <v>186</v>
      </c>
      <c r="H8" s="120">
        <f t="shared" si="0"/>
        <v>35154</v>
      </c>
      <c r="I8" s="129" t="s">
        <v>22</v>
      </c>
      <c r="J8" s="130"/>
      <c r="K8" s="131"/>
      <c r="L8" s="89"/>
      <c r="M8" s="89"/>
      <c r="N8" s="89"/>
      <c r="O8" s="89"/>
      <c r="P8" s="89"/>
      <c r="Q8" s="89"/>
      <c r="R8" s="89"/>
      <c r="S8" s="89"/>
      <c r="T8" s="89"/>
      <c r="U8" s="89"/>
      <c r="V8" s="89"/>
      <c r="W8" s="89"/>
      <c r="X8" s="89"/>
      <c r="Y8" s="89"/>
      <c r="Z8" s="89"/>
      <c r="AA8" s="89"/>
      <c r="AB8" s="89"/>
      <c r="AC8" s="89"/>
      <c r="AD8" s="89"/>
      <c r="AE8" s="89"/>
      <c r="AF8" s="89"/>
      <c r="AG8" s="89"/>
      <c r="AH8" s="89"/>
      <c r="AI8" s="89"/>
      <c r="AJ8" s="89"/>
      <c r="AK8" s="89"/>
      <c r="AL8" s="89"/>
      <c r="AM8" s="89"/>
      <c r="AN8" s="89"/>
      <c r="AO8" s="89"/>
      <c r="AP8" s="89"/>
      <c r="AQ8" s="89"/>
      <c r="AR8" s="89"/>
      <c r="AS8" s="89"/>
      <c r="AT8" s="89"/>
      <c r="AU8" s="89"/>
      <c r="AV8" s="89"/>
      <c r="AW8" s="89"/>
      <c r="AX8" s="89"/>
      <c r="AY8" s="89"/>
      <c r="AZ8" s="89"/>
      <c r="BA8" s="89"/>
      <c r="BB8" s="89"/>
      <c r="BC8" s="89"/>
      <c r="BD8" s="89"/>
    </row>
    <row r="9" s="26" customFormat="1" ht="45" customHeight="1" spans="1:56">
      <c r="B9" s="122"/>
      <c r="C9" s="132"/>
      <c r="D9" s="25" t="s">
        <v>23</v>
      </c>
      <c r="E9" s="26" t="s">
        <v>24</v>
      </c>
      <c r="F9" s="126">
        <v>1</v>
      </c>
      <c r="G9" s="119">
        <v>29600</v>
      </c>
      <c r="H9" s="120">
        <f t="shared" si="0"/>
        <v>29600</v>
      </c>
      <c r="I9" s="133" t="s">
        <v>25</v>
      </c>
      <c r="J9" s="134"/>
      <c r="K9" s="135"/>
      <c r="L9" s="89"/>
      <c r="M9" s="89"/>
      <c r="N9" s="89"/>
      <c r="O9" s="89"/>
      <c r="P9" s="89"/>
      <c r="Q9" s="89"/>
      <c r="R9" s="89"/>
      <c r="S9" s="89"/>
      <c r="T9" s="89"/>
      <c r="U9" s="89"/>
      <c r="V9" s="89"/>
      <c r="W9" s="89"/>
      <c r="X9" s="89"/>
      <c r="Y9" s="89"/>
      <c r="Z9" s="89"/>
      <c r="AA9" s="89"/>
      <c r="AB9" s="89"/>
      <c r="AC9" s="89"/>
      <c r="AD9" s="89"/>
      <c r="AE9" s="89"/>
      <c r="AF9" s="89"/>
      <c r="AG9" s="89"/>
      <c r="AH9" s="89"/>
      <c r="AI9" s="89"/>
      <c r="AJ9" s="89"/>
      <c r="AK9" s="89"/>
      <c r="AL9" s="89"/>
      <c r="AM9" s="89"/>
      <c r="AN9" s="89"/>
      <c r="AO9" s="89"/>
      <c r="AP9" s="89"/>
      <c r="AQ9" s="89"/>
      <c r="AR9" s="89"/>
      <c r="AS9" s="89"/>
      <c r="AT9" s="89"/>
      <c r="AU9" s="89"/>
      <c r="AV9" s="89"/>
      <c r="AW9" s="89"/>
      <c r="AX9" s="89"/>
      <c r="AY9" s="89"/>
      <c r="AZ9" s="89"/>
      <c r="BA9" s="89"/>
      <c r="BB9" s="89"/>
      <c r="BC9" s="89"/>
      <c r="BD9" s="89"/>
    </row>
    <row r="10" s="26" customFormat="1" ht="25" customHeight="1" spans="1:56">
      <c r="A10" s="26">
        <v>4</v>
      </c>
      <c r="B10" s="122"/>
      <c r="C10" s="136" t="s">
        <v>26</v>
      </c>
      <c r="D10" s="137" t="s">
        <v>27</v>
      </c>
      <c r="E10" s="138" t="s">
        <v>28</v>
      </c>
      <c r="F10" s="139">
        <f>93*2</f>
        <v>186</v>
      </c>
      <c r="G10" s="140">
        <v>45</v>
      </c>
      <c r="H10" s="141">
        <f t="shared" si="0"/>
        <v>8370</v>
      </c>
      <c r="I10" s="142" t="s">
        <v>29</v>
      </c>
      <c r="J10" s="142"/>
      <c r="K10" s="142"/>
      <c r="L10" s="89"/>
      <c r="M10" s="89"/>
      <c r="N10" s="89"/>
      <c r="O10" s="89"/>
      <c r="P10" s="89"/>
      <c r="Q10" s="89"/>
      <c r="R10" s="89"/>
      <c r="S10" s="89"/>
      <c r="T10" s="89"/>
      <c r="U10" s="89"/>
      <c r="V10" s="89"/>
      <c r="W10" s="89"/>
      <c r="X10" s="89"/>
      <c r="Y10" s="89"/>
      <c r="Z10" s="89"/>
      <c r="AA10" s="89"/>
      <c r="AB10" s="89"/>
      <c r="AC10" s="89"/>
      <c r="AD10" s="89"/>
      <c r="AE10" s="89"/>
      <c r="AF10" s="89"/>
      <c r="AG10" s="89"/>
      <c r="AH10" s="89"/>
      <c r="AI10" s="89"/>
      <c r="AJ10" s="89"/>
      <c r="AK10" s="89"/>
      <c r="AL10" s="89"/>
      <c r="AM10" s="89"/>
      <c r="AN10" s="89"/>
      <c r="AO10" s="89"/>
      <c r="AP10" s="89"/>
      <c r="AQ10" s="89"/>
      <c r="AR10" s="89"/>
      <c r="AS10" s="89"/>
      <c r="AT10" s="89"/>
      <c r="AU10" s="89"/>
      <c r="AV10" s="89"/>
      <c r="AW10" s="89"/>
      <c r="AX10" s="89"/>
      <c r="AY10" s="89"/>
      <c r="AZ10" s="89"/>
      <c r="BA10" s="89"/>
      <c r="BB10" s="89"/>
      <c r="BC10" s="89"/>
      <c r="BD10" s="89"/>
    </row>
    <row r="11" s="26" customFormat="1" ht="81" customHeight="1" spans="1:56">
      <c r="A11" s="26">
        <v>7</v>
      </c>
      <c r="B11" s="122"/>
      <c r="C11" s="143"/>
      <c r="D11" s="137" t="s">
        <v>30</v>
      </c>
      <c r="E11" s="138" t="s">
        <v>28</v>
      </c>
      <c r="F11" s="139">
        <v>0</v>
      </c>
      <c r="G11" s="140">
        <v>60</v>
      </c>
      <c r="H11" s="141">
        <f t="shared" si="0"/>
        <v>0</v>
      </c>
      <c r="I11" s="144" t="s">
        <v>31</v>
      </c>
      <c r="J11" s="142"/>
      <c r="K11" s="142"/>
      <c r="L11" s="89"/>
      <c r="M11" s="89"/>
      <c r="N11" s="89"/>
      <c r="O11" s="89"/>
      <c r="P11" s="89"/>
      <c r="Q11" s="89"/>
      <c r="R11" s="89"/>
      <c r="S11" s="89"/>
      <c r="T11" s="89"/>
      <c r="U11" s="89"/>
      <c r="V11" s="89"/>
      <c r="W11" s="89"/>
      <c r="X11" s="89"/>
      <c r="Y11" s="89"/>
      <c r="Z11" s="89"/>
      <c r="AA11" s="89"/>
      <c r="AB11" s="89"/>
      <c r="AC11" s="89"/>
      <c r="AD11" s="89"/>
      <c r="AE11" s="89"/>
      <c r="AF11" s="89"/>
      <c r="AG11" s="89"/>
      <c r="AH11" s="89"/>
      <c r="AI11" s="89"/>
      <c r="AJ11" s="89"/>
      <c r="AK11" s="89"/>
      <c r="AL11" s="89"/>
      <c r="AM11" s="89"/>
      <c r="AN11" s="89"/>
      <c r="AO11" s="89"/>
      <c r="AP11" s="89"/>
      <c r="AQ11" s="89"/>
      <c r="AR11" s="89"/>
      <c r="AS11" s="89"/>
      <c r="AT11" s="89"/>
      <c r="AU11" s="89"/>
      <c r="AV11" s="89"/>
      <c r="AW11" s="89"/>
      <c r="AX11" s="89"/>
      <c r="AY11" s="89"/>
      <c r="AZ11" s="89"/>
      <c r="BA11" s="89"/>
      <c r="BB11" s="89"/>
      <c r="BC11" s="89"/>
      <c r="BD11" s="89"/>
    </row>
    <row r="12" s="26" customFormat="1" ht="25" customHeight="1" spans="1:56">
      <c r="A12" s="26">
        <v>8</v>
      </c>
      <c r="B12" s="145"/>
      <c r="C12" s="143"/>
      <c r="D12" s="137" t="s">
        <v>32</v>
      </c>
      <c r="E12" s="138" t="s">
        <v>24</v>
      </c>
      <c r="F12" s="139">
        <f>1</f>
        <v>1</v>
      </c>
      <c r="G12" s="140">
        <v>0</v>
      </c>
      <c r="H12" s="141">
        <f t="shared" si="0"/>
        <v>0</v>
      </c>
      <c r="I12" s="142" t="s">
        <v>33</v>
      </c>
      <c r="J12" s="142"/>
      <c r="K12" s="142"/>
      <c r="L12" s="89"/>
      <c r="M12" s="89"/>
      <c r="N12" s="89"/>
      <c r="O12" s="89"/>
      <c r="P12" s="89"/>
      <c r="Q12" s="89"/>
      <c r="R12" s="89"/>
      <c r="S12" s="89"/>
      <c r="T12" s="89"/>
      <c r="U12" s="89"/>
      <c r="V12" s="89"/>
      <c r="W12" s="89"/>
      <c r="X12" s="89"/>
      <c r="Y12" s="89"/>
      <c r="Z12" s="89"/>
      <c r="AA12" s="89"/>
      <c r="AB12" s="89"/>
      <c r="AC12" s="89"/>
      <c r="AD12" s="89"/>
      <c r="AE12" s="89"/>
      <c r="AF12" s="89"/>
      <c r="AG12" s="89"/>
      <c r="AH12" s="89"/>
      <c r="AI12" s="89"/>
      <c r="AJ12" s="89"/>
      <c r="AK12" s="89"/>
      <c r="AL12" s="89"/>
      <c r="AM12" s="89"/>
      <c r="AN12" s="89"/>
      <c r="AO12" s="89"/>
      <c r="AP12" s="89"/>
      <c r="AQ12" s="89"/>
      <c r="AR12" s="89"/>
      <c r="AS12" s="89"/>
      <c r="AT12" s="89"/>
      <c r="AU12" s="89"/>
      <c r="AV12" s="89"/>
      <c r="AW12" s="89"/>
      <c r="AX12" s="89"/>
      <c r="AY12" s="89"/>
      <c r="AZ12" s="89"/>
      <c r="BA12" s="89"/>
      <c r="BB12" s="89"/>
      <c r="BC12" s="89"/>
      <c r="BD12" s="89"/>
    </row>
    <row r="13" s="26" customFormat="1" ht="45" customHeight="1" spans="1:56">
      <c r="A13" s="26">
        <v>9</v>
      </c>
      <c r="B13" s="146" t="s">
        <v>34</v>
      </c>
      <c r="C13" s="147" t="s">
        <v>35</v>
      </c>
      <c r="D13" s="148" t="s">
        <v>36</v>
      </c>
      <c r="E13" s="26" t="s">
        <v>24</v>
      </c>
      <c r="F13" s="149">
        <v>4</v>
      </c>
      <c r="G13" s="119">
        <v>600</v>
      </c>
      <c r="H13" s="120">
        <f t="shared" si="0"/>
        <v>2400</v>
      </c>
      <c r="I13" s="150" t="s">
        <v>37</v>
      </c>
      <c r="J13" s="150"/>
      <c r="K13" s="150"/>
      <c r="L13" s="89"/>
      <c r="M13" s="89"/>
      <c r="N13" s="89"/>
      <c r="O13" s="89"/>
      <c r="P13" s="89"/>
      <c r="Q13" s="89"/>
      <c r="R13" s="89"/>
      <c r="S13" s="89"/>
      <c r="T13" s="89"/>
      <c r="U13" s="89"/>
      <c r="V13" s="89"/>
      <c r="W13" s="89"/>
      <c r="X13" s="89"/>
      <c r="Y13" s="89"/>
      <c r="Z13" s="89"/>
      <c r="AA13" s="89"/>
      <c r="AB13" s="89"/>
      <c r="AC13" s="89"/>
      <c r="AD13" s="89"/>
      <c r="AE13" s="89"/>
      <c r="AF13" s="89"/>
      <c r="AG13" s="89"/>
      <c r="AH13" s="89"/>
      <c r="AI13" s="89"/>
      <c r="AJ13" s="89"/>
      <c r="AK13" s="89"/>
      <c r="AL13" s="89"/>
      <c r="AM13" s="89"/>
      <c r="AN13" s="89"/>
      <c r="AO13" s="89"/>
      <c r="AP13" s="89"/>
      <c r="AQ13" s="89"/>
      <c r="AR13" s="89"/>
      <c r="AS13" s="89"/>
      <c r="AT13" s="89"/>
      <c r="AU13" s="89"/>
      <c r="AV13" s="89"/>
      <c r="AW13" s="89"/>
      <c r="AX13" s="89"/>
      <c r="AY13" s="89"/>
      <c r="AZ13" s="89"/>
      <c r="BA13" s="89"/>
      <c r="BB13" s="89"/>
      <c r="BC13" s="89"/>
      <c r="BD13" s="89"/>
    </row>
    <row r="14" s="26" customFormat="1" ht="45.5" customHeight="1" spans="1:56">
      <c r="A14" s="26">
        <v>10</v>
      </c>
      <c r="B14" s="146"/>
      <c r="C14" s="151"/>
      <c r="D14" s="148" t="s">
        <v>38</v>
      </c>
      <c r="E14" s="26" t="s">
        <v>13</v>
      </c>
      <c r="F14" s="149">
        <f>150+105+105+85</f>
        <v>445</v>
      </c>
      <c r="G14" s="119">
        <v>45</v>
      </c>
      <c r="H14" s="120">
        <f t="shared" si="0"/>
        <v>20025</v>
      </c>
      <c r="I14" s="150" t="s">
        <v>39</v>
      </c>
      <c r="J14" s="150"/>
      <c r="K14" s="150"/>
      <c r="L14" s="89"/>
      <c r="M14" s="89"/>
      <c r="N14" s="89"/>
      <c r="O14" s="89"/>
      <c r="P14" s="89"/>
      <c r="Q14" s="89"/>
      <c r="R14" s="89"/>
      <c r="S14" s="89"/>
      <c r="T14" s="89"/>
      <c r="U14" s="89"/>
      <c r="V14" s="89"/>
      <c r="W14" s="89"/>
      <c r="X14" s="89"/>
      <c r="Y14" s="89"/>
      <c r="Z14" s="89"/>
      <c r="AA14" s="89"/>
      <c r="AB14" s="89"/>
      <c r="AC14" s="89"/>
      <c r="AD14" s="89"/>
      <c r="AE14" s="89"/>
      <c r="AF14" s="89"/>
      <c r="AG14" s="89"/>
      <c r="AH14" s="89"/>
      <c r="AI14" s="89"/>
      <c r="AJ14" s="89"/>
      <c r="AK14" s="89"/>
      <c r="AL14" s="89"/>
      <c r="AM14" s="89"/>
      <c r="AN14" s="89"/>
      <c r="AO14" s="89"/>
      <c r="AP14" s="89"/>
      <c r="AQ14" s="89"/>
      <c r="AR14" s="89"/>
      <c r="AS14" s="89"/>
      <c r="AT14" s="89"/>
      <c r="AU14" s="89"/>
      <c r="AV14" s="89"/>
      <c r="AW14" s="89"/>
      <c r="AX14" s="89"/>
      <c r="AY14" s="89"/>
      <c r="AZ14" s="89"/>
      <c r="BA14" s="89"/>
    </row>
    <row r="15" s="26" customFormat="1" ht="93" customHeight="1" spans="1:56">
      <c r="A15" s="26">
        <v>12</v>
      </c>
      <c r="B15" s="146"/>
      <c r="C15" s="148" t="s">
        <v>40</v>
      </c>
      <c r="D15" s="148"/>
      <c r="E15" s="26" t="s">
        <v>13</v>
      </c>
      <c r="F15" s="149">
        <v>445</v>
      </c>
      <c r="G15" s="119">
        <v>75</v>
      </c>
      <c r="H15" s="120">
        <f t="shared" si="0"/>
        <v>33375</v>
      </c>
      <c r="I15" s="150" t="s">
        <v>41</v>
      </c>
      <c r="J15" s="150"/>
      <c r="K15" s="150"/>
      <c r="L15" s="89"/>
      <c r="M15" s="89"/>
      <c r="N15" s="89"/>
      <c r="O15" s="89"/>
      <c r="P15" s="89"/>
      <c r="Q15" s="89"/>
      <c r="R15" s="89"/>
      <c r="S15" s="89"/>
      <c r="T15" s="89"/>
      <c r="U15" s="89"/>
      <c r="V15" s="89"/>
      <c r="W15" s="89"/>
      <c r="X15" s="89"/>
      <c r="Y15" s="89"/>
      <c r="Z15" s="89"/>
      <c r="AA15" s="89"/>
      <c r="AB15" s="89"/>
      <c r="AC15" s="89"/>
      <c r="AD15" s="89"/>
      <c r="AE15" s="89"/>
      <c r="AF15" s="89"/>
      <c r="AG15" s="89"/>
      <c r="AH15" s="89"/>
      <c r="AI15" s="89"/>
      <c r="AJ15" s="89"/>
      <c r="AK15" s="89"/>
      <c r="AL15" s="89"/>
      <c r="AM15" s="89"/>
      <c r="AN15" s="89"/>
      <c r="AO15" s="89"/>
      <c r="AP15" s="89"/>
      <c r="AQ15" s="89"/>
      <c r="AR15" s="89"/>
      <c r="AS15" s="89"/>
      <c r="AT15" s="89"/>
      <c r="AU15" s="89"/>
      <c r="AV15" s="89"/>
      <c r="AW15" s="89"/>
      <c r="AX15" s="89"/>
      <c r="AY15" s="89"/>
      <c r="AZ15" s="89"/>
      <c r="BA15" s="89"/>
      <c r="BB15" s="89"/>
      <c r="BC15" s="89"/>
      <c r="BD15" s="89"/>
    </row>
    <row r="16" s="26" customFormat="1" ht="20" customHeight="1" spans="1:56">
      <c r="A16" s="26">
        <v>13</v>
      </c>
      <c r="B16" s="146"/>
      <c r="C16" s="148" t="s">
        <v>42</v>
      </c>
      <c r="D16" s="148"/>
      <c r="E16" s="26" t="s">
        <v>16</v>
      </c>
      <c r="F16" s="149"/>
      <c r="G16" s="119"/>
      <c r="H16" s="120">
        <f>F16*G16</f>
        <v>0</v>
      </c>
      <c r="I16" s="152" t="s">
        <v>43</v>
      </c>
      <c r="J16" s="153"/>
      <c r="K16" s="154"/>
      <c r="L16" s="89"/>
      <c r="M16" s="89"/>
      <c r="N16" s="89"/>
      <c r="O16" s="89"/>
      <c r="P16" s="89"/>
      <c r="Q16" s="89"/>
      <c r="R16" s="89"/>
      <c r="S16" s="89"/>
      <c r="T16" s="89"/>
      <c r="U16" s="89"/>
      <c r="V16" s="89"/>
      <c r="W16" s="89"/>
      <c r="X16" s="89"/>
      <c r="Y16" s="89"/>
      <c r="Z16" s="89"/>
      <c r="AA16" s="89"/>
      <c r="AB16" s="89"/>
      <c r="AC16" s="89"/>
      <c r="AD16" s="89"/>
      <c r="AE16" s="89"/>
      <c r="AF16" s="89"/>
      <c r="AG16" s="89"/>
      <c r="AH16" s="89"/>
      <c r="AI16" s="89"/>
      <c r="AJ16" s="89"/>
      <c r="AK16" s="89"/>
      <c r="AL16" s="89"/>
      <c r="AM16" s="89"/>
      <c r="AN16" s="89"/>
      <c r="AO16" s="89"/>
      <c r="AP16" s="89"/>
      <c r="AQ16" s="89"/>
      <c r="AR16" s="89"/>
      <c r="AS16" s="89"/>
      <c r="AT16" s="89"/>
      <c r="AU16" s="89"/>
      <c r="AV16" s="89"/>
      <c r="AW16" s="89"/>
      <c r="AX16" s="89"/>
      <c r="AY16" s="89"/>
      <c r="AZ16" s="89"/>
      <c r="BA16" s="89"/>
      <c r="BB16" s="89"/>
      <c r="BC16" s="89"/>
      <c r="BD16" s="89"/>
    </row>
    <row r="17" s="26" customFormat="1" ht="53" customHeight="1" spans="1:56">
      <c r="A17" s="26">
        <v>14</v>
      </c>
      <c r="B17" s="155" t="s">
        <v>44</v>
      </c>
      <c r="C17" s="156" t="s">
        <v>44</v>
      </c>
      <c r="D17" s="156"/>
      <c r="E17" s="26" t="s">
        <v>45</v>
      </c>
      <c r="F17" s="157">
        <v>7</v>
      </c>
      <c r="G17" s="119">
        <v>720</v>
      </c>
      <c r="H17" s="120">
        <f>G17*F17</f>
        <v>5040</v>
      </c>
      <c r="I17" s="127" t="s">
        <v>46</v>
      </c>
      <c r="J17" s="127"/>
      <c r="K17" s="127"/>
      <c r="L17" s="89"/>
      <c r="M17" s="89"/>
      <c r="N17" s="89"/>
      <c r="O17" s="89"/>
      <c r="P17" s="89"/>
      <c r="Q17" s="89"/>
      <c r="R17" s="89"/>
      <c r="S17" s="89"/>
      <c r="T17" s="89"/>
      <c r="U17" s="89"/>
      <c r="V17" s="89"/>
      <c r="W17" s="89"/>
      <c r="X17" s="89"/>
      <c r="Y17" s="89"/>
      <c r="Z17" s="89"/>
      <c r="AA17" s="89"/>
      <c r="AB17" s="89"/>
      <c r="AC17" s="89"/>
      <c r="AD17" s="89"/>
      <c r="AE17" s="89"/>
      <c r="AF17" s="89"/>
      <c r="AG17" s="89"/>
      <c r="AH17" s="89"/>
      <c r="AI17" s="89"/>
      <c r="AJ17" s="89"/>
      <c r="AK17" s="89"/>
      <c r="AL17" s="89"/>
      <c r="AM17" s="89"/>
      <c r="AN17" s="89"/>
      <c r="AO17" s="89"/>
      <c r="AP17" s="89"/>
      <c r="AQ17" s="89"/>
      <c r="AR17" s="89"/>
      <c r="AS17" s="89"/>
      <c r="AT17" s="89"/>
      <c r="AU17" s="89"/>
      <c r="AV17" s="89"/>
      <c r="AW17" s="89"/>
      <c r="AX17" s="89"/>
      <c r="AY17" s="89"/>
      <c r="AZ17" s="89"/>
      <c r="BA17" s="89"/>
      <c r="BB17" s="89"/>
      <c r="BC17" s="89"/>
      <c r="BD17" s="89"/>
    </row>
    <row r="18" s="26" customFormat="1" ht="20" customHeight="1" spans="1:56">
      <c r="A18" s="26">
        <v>15</v>
      </c>
      <c r="B18" s="146" t="s">
        <v>47</v>
      </c>
      <c r="C18" s="25" t="s">
        <v>48</v>
      </c>
      <c r="D18" s="25"/>
      <c r="E18" s="26" t="s">
        <v>13</v>
      </c>
      <c r="F18" s="126">
        <f>150+118-21.5+117-13.5-19.5+-14+85-19.5-14+31.4-8.5*3</f>
        <v>373.9</v>
      </c>
      <c r="G18" s="119">
        <v>45</v>
      </c>
      <c r="H18" s="120">
        <f>G18*F18</f>
        <v>16825.5</v>
      </c>
      <c r="I18" s="127" t="s">
        <v>49</v>
      </c>
      <c r="J18" s="127"/>
      <c r="K18" s="127"/>
      <c r="L18" s="89"/>
      <c r="M18" s="89"/>
      <c r="N18" s="89"/>
      <c r="O18" s="89"/>
      <c r="P18" s="89"/>
      <c r="Q18" s="89"/>
      <c r="R18" s="89"/>
      <c r="S18" s="89"/>
      <c r="T18" s="89"/>
      <c r="U18" s="89"/>
      <c r="V18" s="89"/>
      <c r="W18" s="89"/>
      <c r="X18" s="89"/>
      <c r="Y18" s="89"/>
      <c r="Z18" s="89"/>
      <c r="AA18" s="89"/>
      <c r="AB18" s="89"/>
      <c r="AC18" s="89"/>
      <c r="AD18" s="89"/>
      <c r="AE18" s="89"/>
      <c r="AF18" s="89"/>
      <c r="AG18" s="89"/>
      <c r="AH18" s="89"/>
      <c r="AI18" s="89"/>
      <c r="AJ18" s="89"/>
      <c r="AK18" s="89"/>
      <c r="AL18" s="89"/>
      <c r="AM18" s="89"/>
      <c r="AN18" s="89"/>
      <c r="AO18" s="89"/>
      <c r="AP18" s="89"/>
      <c r="AQ18" s="89"/>
      <c r="AR18" s="89"/>
      <c r="AS18" s="89"/>
      <c r="AT18" s="89"/>
      <c r="AU18" s="89"/>
      <c r="AV18" s="89"/>
      <c r="AW18" s="89"/>
      <c r="AX18" s="89"/>
      <c r="AY18" s="89"/>
      <c r="AZ18" s="89"/>
      <c r="BA18" s="89"/>
      <c r="BB18" s="89"/>
      <c r="BC18" s="89"/>
      <c r="BD18" s="89"/>
    </row>
    <row r="19" s="26" customFormat="1" ht="20" customHeight="1" spans="1:56">
      <c r="A19" s="26">
        <v>16</v>
      </c>
      <c r="B19" s="146"/>
      <c r="C19" s="158" t="s">
        <v>50</v>
      </c>
      <c r="D19" s="159"/>
      <c r="E19" s="26" t="s">
        <v>13</v>
      </c>
      <c r="F19" s="126">
        <v>220</v>
      </c>
      <c r="G19" s="119">
        <v>25</v>
      </c>
      <c r="H19" s="120">
        <f>G19*F19</f>
        <v>5500</v>
      </c>
      <c r="I19" s="127" t="s">
        <v>51</v>
      </c>
      <c r="J19" s="127"/>
      <c r="K19" s="127"/>
      <c r="L19" s="89"/>
      <c r="M19" s="89"/>
      <c r="N19" s="89"/>
      <c r="O19" s="89"/>
      <c r="P19" s="89"/>
      <c r="Q19" s="89"/>
      <c r="R19" s="89"/>
      <c r="S19" s="89"/>
      <c r="T19" s="89"/>
      <c r="U19" s="89"/>
      <c r="V19" s="89"/>
      <c r="W19" s="89"/>
      <c r="X19" s="89"/>
      <c r="Y19" s="89"/>
      <c r="Z19" s="89"/>
      <c r="AA19" s="89"/>
      <c r="AB19" s="89"/>
      <c r="AC19" s="89"/>
      <c r="AD19" s="89"/>
      <c r="AE19" s="89"/>
      <c r="AF19" s="89"/>
      <c r="AG19" s="89"/>
      <c r="AH19" s="89"/>
      <c r="AI19" s="89"/>
      <c r="AJ19" s="89"/>
      <c r="AK19" s="89"/>
      <c r="AL19" s="89"/>
      <c r="AM19" s="89"/>
      <c r="AN19" s="89"/>
      <c r="AO19" s="89"/>
      <c r="AP19" s="89"/>
      <c r="AQ19" s="89"/>
      <c r="AR19" s="89"/>
      <c r="AS19" s="89"/>
      <c r="AT19" s="89"/>
      <c r="AU19" s="89"/>
      <c r="AV19" s="89"/>
      <c r="AW19" s="89"/>
      <c r="AX19" s="89"/>
      <c r="AY19" s="89"/>
      <c r="AZ19" s="89"/>
      <c r="BA19" s="89"/>
      <c r="BB19" s="89"/>
      <c r="BC19" s="89"/>
      <c r="BD19" s="89"/>
    </row>
    <row r="20" s="26" customFormat="1" ht="20" customHeight="1" spans="1:56">
      <c r="A20" s="26">
        <v>17</v>
      </c>
      <c r="B20" s="146"/>
      <c r="C20" s="25" t="s">
        <v>52</v>
      </c>
      <c r="D20" s="25"/>
      <c r="E20" s="26" t="s">
        <v>24</v>
      </c>
      <c r="F20" s="126">
        <v>20</v>
      </c>
      <c r="G20" s="119">
        <v>150</v>
      </c>
      <c r="H20" s="120">
        <f>G20*F20</f>
        <v>3000</v>
      </c>
      <c r="I20" s="127" t="s">
        <v>53</v>
      </c>
      <c r="J20" s="127"/>
      <c r="K20" s="127"/>
      <c r="L20" s="89"/>
      <c r="M20" s="89"/>
      <c r="N20" s="89"/>
      <c r="O20" s="89"/>
      <c r="P20" s="89"/>
      <c r="Q20" s="89"/>
      <c r="R20" s="89"/>
      <c r="S20" s="89"/>
      <c r="T20" s="89"/>
      <c r="U20" s="89"/>
      <c r="V20" s="89"/>
      <c r="W20" s="89"/>
      <c r="X20" s="89"/>
      <c r="Y20" s="89"/>
      <c r="Z20" s="89"/>
      <c r="AA20" s="89"/>
      <c r="AB20" s="89"/>
      <c r="AC20" s="89"/>
      <c r="AD20" s="89"/>
      <c r="AE20" s="89"/>
      <c r="AF20" s="89"/>
      <c r="AG20" s="89"/>
      <c r="AH20" s="89"/>
      <c r="AI20" s="89"/>
      <c r="AJ20" s="89"/>
      <c r="AK20" s="89"/>
      <c r="AL20" s="89"/>
      <c r="AM20" s="89"/>
      <c r="AN20" s="89"/>
      <c r="AO20" s="89"/>
      <c r="AP20" s="89"/>
      <c r="AQ20" s="89"/>
      <c r="AR20" s="89"/>
      <c r="AS20" s="89"/>
      <c r="AT20" s="89"/>
      <c r="AU20" s="89"/>
      <c r="AV20" s="89"/>
      <c r="AW20" s="89"/>
      <c r="AX20" s="89"/>
      <c r="AY20" s="89"/>
      <c r="AZ20" s="89"/>
      <c r="BA20" s="89"/>
      <c r="BB20" s="89"/>
      <c r="BC20" s="89"/>
      <c r="BD20" s="89"/>
    </row>
    <row r="21" s="26" customFormat="1" ht="20" customHeight="1" spans="1:56">
      <c r="A21" s="26">
        <v>19</v>
      </c>
      <c r="B21" s="146"/>
      <c r="C21" s="128" t="s">
        <v>54</v>
      </c>
      <c r="D21" s="160" t="s">
        <v>55</v>
      </c>
      <c r="E21" s="26" t="s">
        <v>24</v>
      </c>
      <c r="F21" s="126">
        <v>3</v>
      </c>
      <c r="G21" s="119">
        <v>220</v>
      </c>
      <c r="H21" s="120">
        <f t="shared" ref="H21:H31" si="1">G21*F21</f>
        <v>660</v>
      </c>
      <c r="I21" s="161" t="s">
        <v>56</v>
      </c>
      <c r="J21" s="162"/>
      <c r="K21" s="163"/>
      <c r="L21" s="89"/>
      <c r="M21" s="89"/>
      <c r="N21" s="89"/>
      <c r="O21" s="89"/>
      <c r="P21" s="89"/>
      <c r="Q21" s="89"/>
      <c r="R21" s="89"/>
      <c r="S21" s="89"/>
      <c r="T21" s="89"/>
      <c r="U21" s="89"/>
      <c r="V21" s="89"/>
      <c r="W21" s="89"/>
      <c r="X21" s="89"/>
      <c r="Y21" s="89"/>
      <c r="Z21" s="89"/>
      <c r="AA21" s="89"/>
      <c r="AB21" s="89"/>
      <c r="AC21" s="89"/>
      <c r="AD21" s="89"/>
      <c r="AE21" s="89"/>
      <c r="AF21" s="89"/>
      <c r="AG21" s="89"/>
      <c r="AH21" s="89"/>
      <c r="AI21" s="89"/>
      <c r="AJ21" s="89"/>
      <c r="AK21" s="89"/>
      <c r="AL21" s="89"/>
      <c r="AM21" s="89"/>
      <c r="AN21" s="89"/>
      <c r="AO21" s="89"/>
      <c r="AP21" s="89"/>
      <c r="AQ21" s="89"/>
      <c r="AR21" s="89"/>
      <c r="AS21" s="89"/>
      <c r="AT21" s="89"/>
      <c r="AU21" s="89"/>
      <c r="AV21" s="89"/>
      <c r="AW21" s="89"/>
      <c r="AX21" s="89"/>
      <c r="AY21" s="89"/>
      <c r="AZ21" s="89"/>
      <c r="BA21" s="89"/>
      <c r="BB21" s="89"/>
      <c r="BC21" s="89"/>
      <c r="BD21" s="89"/>
    </row>
    <row r="22" s="26" customFormat="1" ht="20" customHeight="1" spans="1:56">
      <c r="A22" s="26">
        <v>20</v>
      </c>
      <c r="B22" s="146"/>
      <c r="C22" s="132"/>
      <c r="D22" s="160" t="s">
        <v>57</v>
      </c>
      <c r="E22" s="26" t="s">
        <v>24</v>
      </c>
      <c r="F22" s="126">
        <v>3</v>
      </c>
      <c r="G22" s="119">
        <v>128</v>
      </c>
      <c r="H22" s="120">
        <f t="shared" si="1"/>
        <v>384</v>
      </c>
      <c r="I22" s="161" t="s">
        <v>58</v>
      </c>
      <c r="J22" s="162"/>
      <c r="K22" s="163"/>
      <c r="L22" s="89"/>
      <c r="M22" s="89"/>
      <c r="N22" s="89"/>
      <c r="O22" s="89"/>
      <c r="P22" s="89"/>
      <c r="Q22" s="89"/>
      <c r="R22" s="89"/>
      <c r="S22" s="89"/>
      <c r="T22" s="89"/>
      <c r="U22" s="89"/>
      <c r="V22" s="89"/>
      <c r="W22" s="89"/>
      <c r="X22" s="89"/>
      <c r="Y22" s="89"/>
      <c r="Z22" s="89"/>
      <c r="AA22" s="89"/>
      <c r="AB22" s="89"/>
      <c r="AC22" s="89"/>
      <c r="AD22" s="89"/>
      <c r="AE22" s="89"/>
      <c r="AF22" s="89"/>
      <c r="AG22" s="89"/>
      <c r="AH22" s="89"/>
      <c r="AI22" s="89"/>
      <c r="AJ22" s="89"/>
      <c r="AK22" s="89"/>
      <c r="AL22" s="89"/>
      <c r="AM22" s="89"/>
      <c r="AN22" s="89"/>
      <c r="AO22" s="89"/>
      <c r="AP22" s="89"/>
      <c r="AQ22" s="89"/>
      <c r="AR22" s="89"/>
      <c r="AS22" s="89"/>
      <c r="AT22" s="89"/>
      <c r="AU22" s="89"/>
      <c r="AV22" s="89"/>
      <c r="AW22" s="89"/>
      <c r="AX22" s="89"/>
      <c r="AY22" s="89"/>
      <c r="AZ22" s="89"/>
      <c r="BA22" s="89"/>
      <c r="BB22" s="89"/>
      <c r="BC22" s="89"/>
      <c r="BD22" s="89"/>
    </row>
    <row r="23" s="26" customFormat="1" ht="20" customHeight="1" spans="1:56">
      <c r="A23" s="26">
        <v>21</v>
      </c>
      <c r="B23" s="146"/>
      <c r="C23" s="132"/>
      <c r="D23" s="160" t="s">
        <v>59</v>
      </c>
      <c r="E23" s="26" t="s">
        <v>13</v>
      </c>
      <c r="F23" s="126">
        <f>21.5+13.5+19.5*2+14*2+3</f>
        <v>105</v>
      </c>
      <c r="G23" s="119">
        <v>52</v>
      </c>
      <c r="H23" s="120">
        <f t="shared" si="1"/>
        <v>5460</v>
      </c>
      <c r="I23" s="161" t="s">
        <v>60</v>
      </c>
      <c r="J23" s="162"/>
      <c r="K23" s="163"/>
      <c r="L23" s="89"/>
      <c r="M23" s="89"/>
      <c r="N23" s="89"/>
      <c r="O23" s="89"/>
      <c r="P23" s="89"/>
      <c r="Q23" s="89"/>
      <c r="R23" s="89"/>
      <c r="S23" s="89"/>
      <c r="T23" s="89"/>
      <c r="U23" s="89"/>
      <c r="V23" s="89"/>
      <c r="W23" s="89"/>
      <c r="X23" s="89"/>
      <c r="Y23" s="89"/>
      <c r="Z23" s="89"/>
      <c r="AA23" s="89"/>
      <c r="AB23" s="89"/>
      <c r="AC23" s="89"/>
      <c r="AD23" s="89"/>
      <c r="AE23" s="89"/>
      <c r="AF23" s="89"/>
      <c r="AG23" s="89"/>
      <c r="AH23" s="89"/>
      <c r="AI23" s="89"/>
      <c r="AJ23" s="89"/>
      <c r="AK23" s="89"/>
      <c r="AL23" s="89"/>
      <c r="AM23" s="89"/>
      <c r="AN23" s="89"/>
      <c r="AO23" s="89"/>
      <c r="AP23" s="89"/>
      <c r="AQ23" s="89"/>
      <c r="AR23" s="89"/>
      <c r="AS23" s="89"/>
      <c r="AT23" s="89"/>
      <c r="AU23" s="89"/>
      <c r="AV23" s="89"/>
      <c r="AW23" s="89"/>
      <c r="AX23" s="89"/>
      <c r="AY23" s="89"/>
      <c r="AZ23" s="89"/>
      <c r="BA23" s="89"/>
      <c r="BB23" s="89"/>
      <c r="BC23" s="89"/>
      <c r="BD23" s="89"/>
    </row>
    <row r="24" s="26" customFormat="1" ht="20" customHeight="1" spans="1:56">
      <c r="A24" s="26">
        <v>22</v>
      </c>
      <c r="B24" s="146"/>
      <c r="C24" s="132"/>
      <c r="D24" s="160" t="s">
        <v>61</v>
      </c>
      <c r="E24" s="26" t="s">
        <v>13</v>
      </c>
      <c r="F24" s="126">
        <f>445-8.5*3</f>
        <v>419.5</v>
      </c>
      <c r="G24" s="119">
        <v>18</v>
      </c>
      <c r="H24" s="120">
        <f t="shared" si="1"/>
        <v>7551</v>
      </c>
      <c r="I24" s="161" t="s">
        <v>62</v>
      </c>
      <c r="J24" s="162"/>
      <c r="K24" s="163"/>
      <c r="L24" s="89"/>
      <c r="M24" s="89"/>
      <c r="N24" s="89"/>
      <c r="O24" s="89"/>
      <c r="P24" s="89"/>
      <c r="Q24" s="89"/>
      <c r="R24" s="89"/>
      <c r="S24" s="89"/>
      <c r="T24" s="89"/>
      <c r="U24" s="89"/>
      <c r="V24" s="89"/>
      <c r="W24" s="89"/>
      <c r="X24" s="89"/>
      <c r="Y24" s="89"/>
      <c r="Z24" s="89"/>
      <c r="AA24" s="89"/>
      <c r="AB24" s="89"/>
      <c r="AC24" s="89"/>
      <c r="AD24" s="89"/>
      <c r="AE24" s="89"/>
      <c r="AF24" s="89"/>
      <c r="AG24" s="89"/>
      <c r="AH24" s="89"/>
      <c r="AI24" s="89"/>
      <c r="AJ24" s="89"/>
      <c r="AK24" s="89"/>
      <c r="AL24" s="89"/>
      <c r="AM24" s="89"/>
      <c r="AN24" s="89"/>
      <c r="AO24" s="89"/>
      <c r="AP24" s="89"/>
      <c r="AQ24" s="89"/>
      <c r="AR24" s="89"/>
      <c r="AS24" s="89"/>
      <c r="AT24" s="89"/>
      <c r="AU24" s="89"/>
      <c r="AV24" s="89"/>
      <c r="AW24" s="89"/>
      <c r="AX24" s="89"/>
      <c r="AY24" s="89"/>
      <c r="AZ24" s="89"/>
      <c r="BA24" s="89"/>
      <c r="BB24" s="89"/>
      <c r="BC24" s="89"/>
      <c r="BD24" s="89"/>
    </row>
    <row r="25" s="26" customFormat="1" ht="20" customHeight="1" spans="1:56">
      <c r="A25" s="26">
        <v>23</v>
      </c>
      <c r="B25" s="146"/>
      <c r="C25" s="132"/>
      <c r="D25" s="160" t="s">
        <v>63</v>
      </c>
      <c r="E25" s="26" t="s">
        <v>24</v>
      </c>
      <c r="F25" s="126">
        <v>7</v>
      </c>
      <c r="G25" s="119">
        <v>220</v>
      </c>
      <c r="H25" s="120">
        <f t="shared" si="1"/>
        <v>1540</v>
      </c>
      <c r="I25" s="161" t="s">
        <v>64</v>
      </c>
      <c r="J25" s="162"/>
      <c r="K25" s="163"/>
      <c r="L25" s="89"/>
      <c r="M25" s="89"/>
      <c r="N25" s="89"/>
      <c r="O25" s="89"/>
      <c r="P25" s="89"/>
      <c r="Q25" s="89"/>
      <c r="R25" s="89"/>
      <c r="S25" s="89"/>
      <c r="T25" s="89"/>
      <c r="U25" s="89"/>
      <c r="V25" s="89"/>
      <c r="W25" s="89"/>
      <c r="X25" s="89"/>
      <c r="Y25" s="89"/>
      <c r="Z25" s="89"/>
      <c r="AA25" s="89"/>
      <c r="AB25" s="89"/>
      <c r="AC25" s="89"/>
      <c r="AD25" s="89"/>
      <c r="AE25" s="89"/>
      <c r="AF25" s="89"/>
      <c r="AG25" s="89"/>
      <c r="AH25" s="89"/>
      <c r="AI25" s="89"/>
      <c r="AJ25" s="89"/>
      <c r="AK25" s="89"/>
      <c r="AL25" s="89"/>
      <c r="AM25" s="89"/>
      <c r="AN25" s="89"/>
      <c r="AO25" s="89"/>
      <c r="AP25" s="89"/>
      <c r="AQ25" s="89"/>
      <c r="AR25" s="89"/>
      <c r="AS25" s="89"/>
      <c r="AT25" s="89"/>
      <c r="AU25" s="89"/>
      <c r="AV25" s="89"/>
      <c r="AW25" s="89"/>
      <c r="AX25" s="89"/>
      <c r="AY25" s="89"/>
      <c r="AZ25" s="89"/>
      <c r="BA25" s="89"/>
      <c r="BB25" s="89"/>
      <c r="BC25" s="89"/>
      <c r="BD25" s="89"/>
    </row>
    <row r="26" s="26" customFormat="1" ht="20" customHeight="1" spans="1:56">
      <c r="A26" s="26">
        <v>24</v>
      </c>
      <c r="B26" s="146"/>
      <c r="C26" s="132"/>
      <c r="D26" s="160" t="s">
        <v>10</v>
      </c>
      <c r="E26" s="26" t="s">
        <v>24</v>
      </c>
      <c r="F26" s="126">
        <v>4</v>
      </c>
      <c r="G26" s="119">
        <v>500</v>
      </c>
      <c r="H26" s="120">
        <f t="shared" si="1"/>
        <v>2000</v>
      </c>
      <c r="I26" s="161" t="s">
        <v>65</v>
      </c>
      <c r="J26" s="162"/>
      <c r="K26" s="163"/>
      <c r="L26" s="89"/>
      <c r="M26" s="89"/>
      <c r="N26" s="89"/>
      <c r="O26" s="89"/>
      <c r="P26" s="89"/>
      <c r="Q26" s="89"/>
      <c r="R26" s="89"/>
      <c r="S26" s="89"/>
      <c r="T26" s="89"/>
      <c r="U26" s="89"/>
      <c r="V26" s="89"/>
      <c r="W26" s="89"/>
      <c r="X26" s="89"/>
      <c r="Y26" s="89"/>
      <c r="Z26" s="89"/>
      <c r="AA26" s="89"/>
      <c r="AB26" s="89"/>
      <c r="AC26" s="89"/>
      <c r="AD26" s="89"/>
      <c r="AE26" s="89"/>
      <c r="AF26" s="89"/>
      <c r="AG26" s="89"/>
      <c r="AH26" s="89"/>
      <c r="AI26" s="89"/>
      <c r="AJ26" s="89"/>
      <c r="AK26" s="89"/>
      <c r="AL26" s="89"/>
      <c r="AM26" s="89"/>
      <c r="AN26" s="89"/>
      <c r="AO26" s="89"/>
      <c r="AP26" s="89"/>
      <c r="AQ26" s="89"/>
      <c r="AR26" s="89"/>
      <c r="AS26" s="89"/>
      <c r="AT26" s="89"/>
      <c r="AU26" s="89"/>
      <c r="AV26" s="89"/>
      <c r="AW26" s="89"/>
      <c r="AX26" s="89"/>
      <c r="AY26" s="89"/>
      <c r="AZ26" s="89"/>
      <c r="BA26" s="89"/>
      <c r="BB26" s="89"/>
      <c r="BC26" s="89"/>
      <c r="BD26" s="89"/>
    </row>
    <row r="27" s="26" customFormat="1" ht="31" customHeight="1" spans="1:56">
      <c r="B27" s="146"/>
      <c r="C27" s="132"/>
      <c r="D27" s="164" t="s">
        <v>66</v>
      </c>
      <c r="E27" s="26" t="s">
        <v>13</v>
      </c>
      <c r="F27" s="126">
        <f>118-8.5-21.5+27.6-3.9</f>
        <v>111.7</v>
      </c>
      <c r="G27" s="119">
        <v>45</v>
      </c>
      <c r="H27" s="120">
        <f t="shared" si="1"/>
        <v>5026.5</v>
      </c>
      <c r="I27" s="165" t="s">
        <v>67</v>
      </c>
      <c r="J27" s="166"/>
      <c r="K27" s="167"/>
      <c r="L27" s="89"/>
      <c r="M27" s="89"/>
      <c r="N27" s="89"/>
      <c r="O27" s="89"/>
      <c r="P27" s="89"/>
      <c r="Q27" s="89"/>
      <c r="R27" s="89"/>
      <c r="S27" s="89"/>
      <c r="T27" s="89"/>
      <c r="U27" s="89"/>
      <c r="V27" s="89"/>
      <c r="W27" s="89"/>
      <c r="X27" s="89"/>
      <c r="Y27" s="89"/>
      <c r="Z27" s="89"/>
      <c r="AA27" s="89"/>
      <c r="AB27" s="89"/>
      <c r="AC27" s="89"/>
      <c r="AD27" s="89"/>
      <c r="AE27" s="89"/>
      <c r="AF27" s="89"/>
      <c r="AG27" s="89"/>
      <c r="AH27" s="89"/>
      <c r="AI27" s="89"/>
      <c r="AJ27" s="89"/>
      <c r="AK27" s="89"/>
      <c r="AL27" s="89"/>
      <c r="AM27" s="89"/>
      <c r="AN27" s="89"/>
      <c r="AO27" s="89"/>
      <c r="AP27" s="89"/>
      <c r="AQ27" s="89"/>
      <c r="AR27" s="89"/>
      <c r="AS27" s="89"/>
      <c r="AT27" s="89"/>
      <c r="AU27" s="89"/>
      <c r="AV27" s="89"/>
      <c r="AW27" s="89"/>
      <c r="AX27" s="89"/>
      <c r="AY27" s="89"/>
      <c r="AZ27" s="89"/>
      <c r="BA27" s="89"/>
      <c r="BB27" s="89"/>
      <c r="BC27" s="89"/>
      <c r="BD27" s="89"/>
    </row>
    <row r="28" s="26" customFormat="1" ht="29" customHeight="1" spans="1:56">
      <c r="A28" s="26">
        <v>25</v>
      </c>
      <c r="B28" s="146"/>
      <c r="C28" s="132"/>
      <c r="D28" s="164" t="s">
        <v>68</v>
      </c>
      <c r="E28" s="26" t="s">
        <v>13</v>
      </c>
      <c r="F28" s="126">
        <f>F18-F27</f>
        <v>262.2</v>
      </c>
      <c r="G28" s="119">
        <v>65</v>
      </c>
      <c r="H28" s="120">
        <f t="shared" si="1"/>
        <v>17043</v>
      </c>
      <c r="I28" s="168" t="s">
        <v>69</v>
      </c>
      <c r="J28" s="168"/>
      <c r="K28" s="168"/>
      <c r="L28" s="89"/>
      <c r="M28" s="89"/>
      <c r="N28" s="89"/>
      <c r="O28" s="89"/>
      <c r="P28" s="89"/>
      <c r="Q28" s="89"/>
      <c r="R28" s="89"/>
      <c r="S28" s="89"/>
      <c r="T28" s="89"/>
      <c r="U28" s="89"/>
      <c r="V28" s="89"/>
      <c r="W28" s="89"/>
      <c r="X28" s="89"/>
      <c r="Y28" s="89"/>
      <c r="Z28" s="89"/>
      <c r="AA28" s="89"/>
      <c r="AB28" s="89"/>
      <c r="AC28" s="89"/>
      <c r="AD28" s="89"/>
      <c r="AE28" s="89"/>
      <c r="AF28" s="89"/>
      <c r="AG28" s="89"/>
      <c r="AH28" s="89"/>
      <c r="AI28" s="89"/>
      <c r="AJ28" s="89"/>
      <c r="AK28" s="89"/>
      <c r="AL28" s="89"/>
      <c r="AM28" s="89"/>
      <c r="AN28" s="89"/>
      <c r="AO28" s="89"/>
      <c r="AP28" s="89"/>
      <c r="AQ28" s="89"/>
      <c r="AR28" s="89"/>
      <c r="AS28" s="89"/>
      <c r="AT28" s="89"/>
      <c r="AU28" s="89"/>
      <c r="AV28" s="89"/>
      <c r="AW28" s="89"/>
      <c r="AX28" s="89"/>
      <c r="AY28" s="89"/>
      <c r="AZ28" s="89"/>
      <c r="BA28" s="89"/>
      <c r="BB28" s="89"/>
      <c r="BC28" s="89"/>
      <c r="BD28" s="89"/>
    </row>
    <row r="29" s="26" customFormat="1" ht="26" customHeight="1" spans="1:56">
      <c r="A29" s="26">
        <v>26</v>
      </c>
      <c r="B29" s="146"/>
      <c r="C29" s="132"/>
      <c r="D29" s="164" t="s">
        <v>70</v>
      </c>
      <c r="E29" s="26" t="s">
        <v>13</v>
      </c>
      <c r="F29" s="126">
        <f>9.8*3+7.5*2.4*3</f>
        <v>83.4</v>
      </c>
      <c r="G29" s="119">
        <v>55</v>
      </c>
      <c r="H29" s="120">
        <f t="shared" si="1"/>
        <v>4587</v>
      </c>
      <c r="I29" s="168" t="s">
        <v>71</v>
      </c>
      <c r="J29" s="168"/>
      <c r="K29" s="168"/>
      <c r="L29" s="89"/>
      <c r="M29" s="89"/>
      <c r="N29" s="89"/>
      <c r="O29" s="89"/>
      <c r="P29" s="89"/>
      <c r="Q29" s="89"/>
      <c r="R29" s="89"/>
      <c r="S29" s="89"/>
      <c r="T29" s="89"/>
      <c r="U29" s="89"/>
      <c r="V29" s="89"/>
      <c r="W29" s="89"/>
      <c r="X29" s="89"/>
      <c r="Y29" s="89"/>
      <c r="Z29" s="89"/>
      <c r="AA29" s="89"/>
      <c r="AB29" s="89"/>
      <c r="AC29" s="89"/>
      <c r="AD29" s="89"/>
      <c r="AE29" s="89"/>
      <c r="AF29" s="89"/>
      <c r="AG29" s="89"/>
      <c r="AH29" s="89"/>
      <c r="AI29" s="89"/>
      <c r="AJ29" s="89"/>
      <c r="AK29" s="89"/>
      <c r="AL29" s="89"/>
      <c r="AM29" s="89"/>
      <c r="AN29" s="89"/>
      <c r="AO29" s="89"/>
      <c r="AP29" s="89"/>
      <c r="AQ29" s="89"/>
      <c r="AR29" s="89"/>
      <c r="AS29" s="89"/>
      <c r="AT29" s="89"/>
      <c r="AU29" s="89"/>
      <c r="AV29" s="89"/>
      <c r="AW29" s="89"/>
      <c r="AX29" s="89"/>
      <c r="AY29" s="89"/>
      <c r="AZ29" s="89"/>
      <c r="BA29" s="89"/>
      <c r="BB29" s="89"/>
      <c r="BC29" s="89"/>
      <c r="BD29" s="89"/>
    </row>
    <row r="30" s="26" customFormat="1" ht="26" customHeight="1" spans="1:56">
      <c r="B30" s="146"/>
      <c r="C30" s="132"/>
      <c r="D30" s="164" t="s">
        <v>72</v>
      </c>
      <c r="E30" s="26" t="s">
        <v>13</v>
      </c>
      <c r="F30" s="126">
        <f>3.9*3+5.5</f>
        <v>17.2</v>
      </c>
      <c r="G30" s="119">
        <v>56</v>
      </c>
      <c r="H30" s="120">
        <f t="shared" si="1"/>
        <v>963.2</v>
      </c>
      <c r="I30" s="168"/>
      <c r="J30" s="168"/>
      <c r="K30" s="168"/>
      <c r="L30" s="89"/>
      <c r="M30" s="89"/>
      <c r="N30" s="89"/>
      <c r="O30" s="89"/>
      <c r="P30" s="89"/>
      <c r="Q30" s="89"/>
      <c r="R30" s="89"/>
      <c r="S30" s="89"/>
      <c r="T30" s="89"/>
      <c r="U30" s="89"/>
      <c r="V30" s="89"/>
      <c r="W30" s="89"/>
      <c r="X30" s="89"/>
      <c r="Y30" s="89"/>
      <c r="Z30" s="89"/>
      <c r="AA30" s="89"/>
      <c r="AB30" s="89"/>
      <c r="AC30" s="89"/>
      <c r="AD30" s="89"/>
      <c r="AE30" s="89"/>
      <c r="AF30" s="89"/>
      <c r="AG30" s="89"/>
      <c r="AH30" s="89"/>
      <c r="AI30" s="89"/>
      <c r="AJ30" s="89"/>
      <c r="AK30" s="89"/>
      <c r="AL30" s="89"/>
      <c r="AM30" s="89"/>
      <c r="AN30" s="89"/>
      <c r="AO30" s="89"/>
      <c r="AP30" s="89"/>
      <c r="AQ30" s="89"/>
      <c r="AR30" s="89"/>
      <c r="AS30" s="89"/>
      <c r="AT30" s="89"/>
      <c r="AU30" s="89"/>
      <c r="AV30" s="89"/>
      <c r="AW30" s="89"/>
      <c r="AX30" s="89"/>
      <c r="AY30" s="89"/>
      <c r="AZ30" s="89"/>
      <c r="BA30" s="89"/>
      <c r="BB30" s="89"/>
      <c r="BC30" s="89"/>
      <c r="BD30" s="89"/>
    </row>
    <row r="31" s="26" customFormat="1" ht="35" customHeight="1" spans="1:56">
      <c r="A31" s="26">
        <v>27</v>
      </c>
      <c r="B31" s="146"/>
      <c r="C31" s="132"/>
      <c r="D31" s="164" t="s">
        <v>73</v>
      </c>
      <c r="E31" s="26" t="s">
        <v>13</v>
      </c>
      <c r="F31" s="126">
        <f>13.75*3+9.8*3*3</f>
        <v>129.45</v>
      </c>
      <c r="G31" s="119">
        <v>65</v>
      </c>
      <c r="H31" s="120">
        <f t="shared" si="1"/>
        <v>8414.25</v>
      </c>
      <c r="I31" s="168" t="s">
        <v>74</v>
      </c>
      <c r="J31" s="168"/>
      <c r="K31" s="168"/>
      <c r="L31" s="89"/>
      <c r="M31" s="89"/>
      <c r="N31" s="89"/>
      <c r="O31" s="89"/>
      <c r="P31" s="89"/>
      <c r="Q31" s="89"/>
      <c r="R31" s="89"/>
      <c r="S31" s="89"/>
      <c r="T31" s="89"/>
      <c r="U31" s="89"/>
      <c r="V31" s="89"/>
      <c r="W31" s="89"/>
      <c r="X31" s="89"/>
      <c r="Y31" s="89"/>
      <c r="Z31" s="89"/>
      <c r="AA31" s="89"/>
      <c r="AB31" s="89"/>
      <c r="AC31" s="89"/>
      <c r="AD31" s="89"/>
      <c r="AE31" s="89"/>
      <c r="AF31" s="89"/>
      <c r="AG31" s="89"/>
      <c r="AH31" s="89"/>
      <c r="AI31" s="89"/>
      <c r="AJ31" s="89"/>
      <c r="AK31" s="89"/>
      <c r="AL31" s="89"/>
      <c r="AM31" s="89"/>
      <c r="AN31" s="89"/>
      <c r="AO31" s="89"/>
      <c r="AP31" s="89"/>
      <c r="AQ31" s="89"/>
      <c r="AR31" s="89"/>
      <c r="AS31" s="89"/>
      <c r="AT31" s="89"/>
      <c r="AU31" s="89"/>
      <c r="AV31" s="89"/>
      <c r="AW31" s="89"/>
      <c r="AX31" s="89"/>
      <c r="AY31" s="89"/>
      <c r="AZ31" s="89"/>
      <c r="BA31" s="89"/>
      <c r="BB31" s="89"/>
      <c r="BC31" s="89"/>
      <c r="BD31" s="89"/>
    </row>
    <row r="32" s="26" customFormat="1" ht="19" customHeight="1" spans="1:56">
      <c r="A32" s="26">
        <v>28</v>
      </c>
      <c r="B32" s="116" t="s">
        <v>75</v>
      </c>
      <c r="C32" s="148" t="s">
        <v>76</v>
      </c>
      <c r="D32" s="169" t="s">
        <v>77</v>
      </c>
      <c r="E32" s="26" t="s">
        <v>13</v>
      </c>
      <c r="F32" s="126">
        <f>6*3+12+14+21+8.4*3+25+8.2*2</f>
        <v>131.6</v>
      </c>
      <c r="G32" s="119">
        <v>40</v>
      </c>
      <c r="H32" s="120">
        <f>F32*G32+F33*G33+F34*G34+F35*G35+F36*G36+F37*G37</f>
        <v>18734</v>
      </c>
      <c r="I32" s="170" t="s">
        <v>78</v>
      </c>
      <c r="J32" s="170"/>
      <c r="K32" s="127" t="s">
        <v>79</v>
      </c>
      <c r="L32" s="89"/>
      <c r="M32" s="89"/>
      <c r="N32" s="89"/>
      <c r="O32" s="89"/>
      <c r="P32" s="89"/>
      <c r="Q32" s="89"/>
      <c r="R32" s="89"/>
      <c r="S32" s="89"/>
      <c r="T32" s="89"/>
      <c r="U32" s="89"/>
      <c r="V32" s="89"/>
      <c r="W32" s="89"/>
      <c r="X32" s="89"/>
      <c r="Y32" s="89"/>
      <c r="Z32" s="89"/>
      <c r="AA32" s="89"/>
      <c r="AB32" s="89"/>
      <c r="AC32" s="89"/>
      <c r="AD32" s="89"/>
      <c r="AE32" s="89"/>
      <c r="AF32" s="89"/>
      <c r="AG32" s="89"/>
      <c r="AH32" s="89"/>
      <c r="AI32" s="89"/>
      <c r="AJ32" s="89"/>
      <c r="AK32" s="89"/>
      <c r="AL32" s="89"/>
      <c r="AM32" s="89"/>
      <c r="AN32" s="89"/>
      <c r="AO32" s="89"/>
      <c r="AP32" s="89"/>
      <c r="AQ32" s="89"/>
      <c r="AR32" s="89"/>
      <c r="AS32" s="89"/>
      <c r="AT32" s="89"/>
      <c r="AU32" s="89"/>
      <c r="AV32" s="89"/>
      <c r="AW32" s="89"/>
      <c r="AX32" s="89"/>
      <c r="AY32" s="89"/>
      <c r="AZ32" s="89"/>
      <c r="BA32" s="89"/>
      <c r="BB32" s="89"/>
      <c r="BC32" s="89"/>
      <c r="BD32" s="89"/>
    </row>
    <row r="33" s="26" customFormat="1" ht="19" customHeight="1" spans="1:56">
      <c r="A33" s="26">
        <v>29</v>
      </c>
      <c r="B33" s="122"/>
      <c r="C33" s="148"/>
      <c r="D33" s="169" t="s">
        <v>80</v>
      </c>
      <c r="E33" s="171" t="s">
        <v>16</v>
      </c>
      <c r="F33" s="126">
        <f>50</f>
        <v>50</v>
      </c>
      <c r="G33" s="119">
        <v>40</v>
      </c>
      <c r="H33" s="120"/>
      <c r="I33" s="170" t="s">
        <v>78</v>
      </c>
      <c r="J33" s="170"/>
      <c r="K33" s="127" t="s">
        <v>81</v>
      </c>
      <c r="L33" s="89"/>
      <c r="M33" s="89"/>
      <c r="N33" s="89"/>
      <c r="O33" s="89"/>
      <c r="P33" s="89"/>
      <c r="Q33" s="89"/>
      <c r="R33" s="89"/>
      <c r="S33" s="89"/>
      <c r="T33" s="89"/>
      <c r="U33" s="89"/>
      <c r="V33" s="89"/>
      <c r="W33" s="89"/>
      <c r="X33" s="89"/>
      <c r="Y33" s="89"/>
      <c r="Z33" s="89"/>
      <c r="AA33" s="89"/>
      <c r="AB33" s="89"/>
      <c r="AC33" s="89"/>
      <c r="AD33" s="89"/>
      <c r="AE33" s="89"/>
      <c r="AF33" s="89"/>
      <c r="AG33" s="89"/>
      <c r="AH33" s="89"/>
      <c r="AI33" s="89"/>
      <c r="AJ33" s="89"/>
      <c r="AK33" s="89"/>
      <c r="AL33" s="89"/>
      <c r="AM33" s="89"/>
      <c r="AN33" s="89"/>
      <c r="AO33" s="89"/>
      <c r="AP33" s="89"/>
      <c r="AQ33" s="89"/>
      <c r="AR33" s="89"/>
      <c r="AS33" s="89"/>
      <c r="AT33" s="89"/>
      <c r="AU33" s="89"/>
      <c r="AV33" s="89"/>
      <c r="AW33" s="89"/>
      <c r="AX33" s="89"/>
      <c r="AY33" s="89"/>
      <c r="AZ33" s="89"/>
      <c r="BA33" s="89"/>
      <c r="BB33" s="89"/>
      <c r="BC33" s="89"/>
      <c r="BD33" s="89"/>
    </row>
    <row r="34" s="26" customFormat="1" ht="19" customHeight="1" spans="1:56">
      <c r="A34" s="26">
        <v>30</v>
      </c>
      <c r="B34" s="122"/>
      <c r="C34" s="148"/>
      <c r="D34" s="169" t="s">
        <v>82</v>
      </c>
      <c r="E34" s="171" t="s">
        <v>16</v>
      </c>
      <c r="F34" s="126">
        <f>35</f>
        <v>35</v>
      </c>
      <c r="G34" s="119">
        <v>30</v>
      </c>
      <c r="H34" s="120"/>
      <c r="I34" s="170" t="s">
        <v>78</v>
      </c>
      <c r="J34" s="170"/>
      <c r="K34" s="127" t="s">
        <v>83</v>
      </c>
      <c r="L34" s="89"/>
      <c r="M34" s="89"/>
      <c r="N34" s="89"/>
      <c r="O34" s="89"/>
      <c r="P34" s="89"/>
      <c r="Q34" s="89"/>
      <c r="R34" s="89"/>
      <c r="S34" s="89"/>
      <c r="T34" s="89"/>
      <c r="U34" s="89"/>
      <c r="V34" s="89"/>
      <c r="W34" s="89"/>
      <c r="X34" s="89"/>
      <c r="Y34" s="89"/>
      <c r="Z34" s="89"/>
      <c r="AA34" s="89"/>
      <c r="AB34" s="89"/>
      <c r="AC34" s="89"/>
      <c r="AD34" s="89"/>
      <c r="AE34" s="89"/>
      <c r="AF34" s="89"/>
      <c r="AG34" s="89"/>
      <c r="AH34" s="89"/>
      <c r="AI34" s="89"/>
      <c r="AJ34" s="89"/>
      <c r="AK34" s="89"/>
      <c r="AL34" s="89"/>
      <c r="AM34" s="89"/>
      <c r="AN34" s="89"/>
      <c r="AO34" s="89"/>
      <c r="AP34" s="89"/>
      <c r="AQ34" s="89"/>
      <c r="AR34" s="89"/>
      <c r="AS34" s="89"/>
      <c r="AT34" s="89"/>
      <c r="AU34" s="89"/>
      <c r="AV34" s="89"/>
      <c r="AW34" s="89"/>
      <c r="AX34" s="89"/>
      <c r="AY34" s="89"/>
      <c r="AZ34" s="89"/>
      <c r="BA34" s="89"/>
      <c r="BB34" s="89"/>
      <c r="BC34" s="89"/>
      <c r="BD34" s="89"/>
    </row>
    <row r="35" s="26" customFormat="1" ht="19" customHeight="1" spans="1:56">
      <c r="A35" s="26">
        <v>31</v>
      </c>
      <c r="B35" s="122"/>
      <c r="C35" s="148"/>
      <c r="D35" s="169" t="s">
        <v>84</v>
      </c>
      <c r="E35" s="171" t="s">
        <v>16</v>
      </c>
      <c r="F35" s="126">
        <f>220</f>
        <v>220</v>
      </c>
      <c r="G35" s="119">
        <v>35</v>
      </c>
      <c r="H35" s="120"/>
      <c r="I35" s="170" t="s">
        <v>78</v>
      </c>
      <c r="J35" s="170"/>
      <c r="K35" s="127" t="s">
        <v>85</v>
      </c>
      <c r="L35" s="89"/>
      <c r="M35" s="89"/>
      <c r="N35" s="89"/>
      <c r="O35" s="89"/>
      <c r="P35" s="89"/>
      <c r="Q35" s="89"/>
      <c r="R35" s="89"/>
      <c r="S35" s="89"/>
      <c r="T35" s="89"/>
      <c r="U35" s="89"/>
      <c r="V35" s="89"/>
      <c r="W35" s="89"/>
      <c r="X35" s="89"/>
      <c r="Y35" s="89"/>
      <c r="Z35" s="89"/>
      <c r="AA35" s="89"/>
      <c r="AB35" s="89"/>
      <c r="AC35" s="89"/>
      <c r="AD35" s="89"/>
      <c r="AE35" s="89"/>
      <c r="AF35" s="89"/>
      <c r="AG35" s="89"/>
      <c r="AH35" s="89"/>
      <c r="AI35" s="89"/>
      <c r="AJ35" s="89"/>
      <c r="AK35" s="89"/>
      <c r="AL35" s="89"/>
      <c r="AM35" s="89"/>
      <c r="AN35" s="89"/>
      <c r="AO35" s="89"/>
      <c r="AP35" s="89"/>
      <c r="AQ35" s="89"/>
      <c r="AR35" s="89"/>
      <c r="AS35" s="89"/>
      <c r="AT35" s="89"/>
      <c r="AU35" s="89"/>
      <c r="AV35" s="89"/>
      <c r="AW35" s="89"/>
      <c r="AX35" s="89"/>
      <c r="AY35" s="89"/>
      <c r="AZ35" s="89"/>
      <c r="BA35" s="89"/>
      <c r="BB35" s="89"/>
      <c r="BC35" s="89"/>
      <c r="BD35" s="89"/>
    </row>
    <row r="36" s="26" customFormat="1" ht="19" customHeight="1" spans="1:56">
      <c r="A36" s="26">
        <v>32</v>
      </c>
      <c r="B36" s="122"/>
      <c r="C36" s="148"/>
      <c r="D36" s="169" t="s">
        <v>86</v>
      </c>
      <c r="E36" s="171" t="s">
        <v>16</v>
      </c>
      <c r="F36" s="126">
        <f>160</f>
        <v>160</v>
      </c>
      <c r="G36" s="119">
        <v>12</v>
      </c>
      <c r="H36" s="120"/>
      <c r="I36" s="170" t="s">
        <v>78</v>
      </c>
      <c r="J36" s="170"/>
      <c r="K36" s="127" t="s">
        <v>87</v>
      </c>
      <c r="L36" s="89"/>
      <c r="M36" s="89"/>
      <c r="N36" s="89"/>
      <c r="O36" s="89"/>
      <c r="P36" s="89"/>
      <c r="Q36" s="89"/>
      <c r="R36" s="89"/>
      <c r="S36" s="89"/>
      <c r="T36" s="89"/>
      <c r="U36" s="89"/>
      <c r="V36" s="89"/>
      <c r="W36" s="89"/>
      <c r="X36" s="89"/>
      <c r="Y36" s="89"/>
      <c r="Z36" s="89"/>
      <c r="AA36" s="89"/>
      <c r="AB36" s="89"/>
      <c r="AC36" s="89"/>
      <c r="AD36" s="89"/>
      <c r="AE36" s="89"/>
      <c r="AF36" s="89"/>
      <c r="AG36" s="89"/>
      <c r="AH36" s="89"/>
      <c r="AI36" s="89"/>
      <c r="AJ36" s="89"/>
      <c r="AK36" s="89"/>
      <c r="AL36" s="89"/>
      <c r="AM36" s="89"/>
      <c r="AN36" s="89"/>
      <c r="AO36" s="89"/>
      <c r="AP36" s="89"/>
      <c r="AQ36" s="89"/>
      <c r="AR36" s="89"/>
      <c r="AS36" s="89"/>
      <c r="AT36" s="89"/>
      <c r="AU36" s="89"/>
      <c r="AV36" s="89"/>
      <c r="AW36" s="89"/>
      <c r="AX36" s="89"/>
      <c r="AY36" s="89"/>
      <c r="AZ36" s="89"/>
      <c r="BA36" s="89"/>
      <c r="BB36" s="89"/>
      <c r="BC36" s="89"/>
      <c r="BD36" s="89"/>
    </row>
    <row r="37" s="26" customFormat="1" ht="19" customHeight="1" spans="1:56">
      <c r="A37" s="26">
        <v>33</v>
      </c>
      <c r="B37" s="122"/>
      <c r="C37" s="148"/>
      <c r="D37" s="169" t="s">
        <v>88</v>
      </c>
      <c r="E37" s="171" t="s">
        <v>89</v>
      </c>
      <c r="F37" s="126">
        <v>20</v>
      </c>
      <c r="G37" s="119">
        <v>40</v>
      </c>
      <c r="H37" s="120"/>
      <c r="I37" s="170" t="s">
        <v>78</v>
      </c>
      <c r="J37" s="170"/>
      <c r="K37" s="127" t="s">
        <v>90</v>
      </c>
      <c r="L37" s="89"/>
      <c r="M37" s="89"/>
      <c r="N37" s="89"/>
      <c r="O37" s="89"/>
      <c r="P37" s="89"/>
      <c r="Q37" s="89"/>
      <c r="R37" s="89"/>
      <c r="S37" s="89"/>
      <c r="T37" s="89"/>
      <c r="U37" s="89"/>
      <c r="V37" s="89"/>
      <c r="W37" s="89"/>
      <c r="X37" s="89"/>
      <c r="Y37" s="89"/>
      <c r="Z37" s="89"/>
      <c r="AA37" s="89"/>
      <c r="AB37" s="89"/>
      <c r="AC37" s="89"/>
      <c r="AD37" s="89"/>
      <c r="AE37" s="89"/>
      <c r="AF37" s="89"/>
      <c r="AG37" s="89"/>
      <c r="AH37" s="89"/>
      <c r="AI37" s="89"/>
      <c r="AJ37" s="89"/>
      <c r="AK37" s="89"/>
      <c r="AL37" s="89"/>
      <c r="AM37" s="89"/>
      <c r="AN37" s="89"/>
      <c r="AO37" s="89"/>
      <c r="AP37" s="89"/>
      <c r="AQ37" s="89"/>
      <c r="AR37" s="89"/>
      <c r="AS37" s="89"/>
      <c r="AT37" s="89"/>
      <c r="AU37" s="89"/>
      <c r="AV37" s="89"/>
      <c r="AW37" s="89"/>
      <c r="AX37" s="89"/>
      <c r="AY37" s="89"/>
      <c r="AZ37" s="89"/>
      <c r="BA37" s="89"/>
      <c r="BB37" s="89"/>
      <c r="BC37" s="89"/>
      <c r="BD37" s="89"/>
    </row>
    <row r="38" s="90" customFormat="1" ht="66" customHeight="1" spans="1:56">
      <c r="A38" s="26">
        <v>34</v>
      </c>
      <c r="B38" s="122"/>
      <c r="C38" s="172" t="s">
        <v>91</v>
      </c>
      <c r="D38" s="172"/>
      <c r="E38" s="26" t="s">
        <v>92</v>
      </c>
      <c r="F38" s="173">
        <v>440</v>
      </c>
      <c r="G38" s="174">
        <v>45</v>
      </c>
      <c r="H38" s="175">
        <f>G38*F38</f>
        <v>19800</v>
      </c>
      <c r="I38" s="176" t="s">
        <v>93</v>
      </c>
      <c r="J38" s="176"/>
      <c r="K38" s="176"/>
      <c r="L38" s="177"/>
      <c r="M38" s="177"/>
      <c r="N38" s="177"/>
      <c r="O38" s="177"/>
      <c r="P38" s="177"/>
      <c r="Q38" s="177"/>
      <c r="R38" s="177"/>
      <c r="S38" s="177"/>
      <c r="T38" s="177"/>
      <c r="U38" s="177"/>
      <c r="V38" s="177"/>
      <c r="W38" s="177"/>
      <c r="X38" s="177"/>
      <c r="Y38" s="177"/>
      <c r="Z38" s="177"/>
      <c r="AA38" s="177"/>
      <c r="AB38" s="177"/>
      <c r="AC38" s="177"/>
      <c r="AD38" s="177"/>
      <c r="AE38" s="177"/>
      <c r="AF38" s="177"/>
      <c r="AG38" s="177"/>
      <c r="AH38" s="177"/>
      <c r="AI38" s="177"/>
      <c r="AJ38" s="177"/>
      <c r="AK38" s="177"/>
      <c r="AL38" s="177"/>
      <c r="AM38" s="177"/>
      <c r="AN38" s="177"/>
      <c r="AO38" s="177"/>
      <c r="AP38" s="177"/>
      <c r="AQ38" s="177"/>
      <c r="AR38" s="177"/>
      <c r="AS38" s="177"/>
      <c r="AT38" s="177"/>
      <c r="AU38" s="177"/>
      <c r="AV38" s="177"/>
      <c r="AW38" s="177"/>
      <c r="AX38" s="177"/>
      <c r="AY38" s="177"/>
      <c r="AZ38" s="177"/>
      <c r="BA38" s="177"/>
      <c r="BB38" s="177"/>
      <c r="BC38" s="177"/>
      <c r="BD38" s="177"/>
    </row>
    <row r="39" s="90" customFormat="1" ht="22" customHeight="1" spans="1:56">
      <c r="A39" s="26">
        <v>35</v>
      </c>
      <c r="B39" s="122"/>
      <c r="C39" s="158" t="s">
        <v>94</v>
      </c>
      <c r="D39" s="159"/>
      <c r="E39" s="26" t="s">
        <v>24</v>
      </c>
      <c r="F39" s="126">
        <v>1</v>
      </c>
      <c r="G39" s="119">
        <v>800</v>
      </c>
      <c r="H39" s="120">
        <f>G39*F39</f>
        <v>800</v>
      </c>
      <c r="I39" s="161" t="s">
        <v>62</v>
      </c>
      <c r="J39" s="162"/>
      <c r="K39" s="163"/>
      <c r="L39" s="177"/>
      <c r="M39" s="177"/>
      <c r="N39" s="177"/>
      <c r="O39" s="177"/>
      <c r="P39" s="177"/>
      <c r="Q39" s="177"/>
      <c r="R39" s="177"/>
      <c r="S39" s="177"/>
      <c r="T39" s="177"/>
      <c r="U39" s="177"/>
      <c r="V39" s="177"/>
      <c r="W39" s="177"/>
      <c r="X39" s="177"/>
      <c r="Y39" s="177"/>
      <c r="Z39" s="177"/>
      <c r="AA39" s="177"/>
      <c r="AB39" s="177"/>
      <c r="AC39" s="177"/>
      <c r="AD39" s="177"/>
      <c r="AE39" s="177"/>
      <c r="AF39" s="177"/>
      <c r="AG39" s="177"/>
      <c r="AH39" s="177"/>
      <c r="AI39" s="177"/>
      <c r="AJ39" s="177"/>
      <c r="AK39" s="177"/>
      <c r="AL39" s="177"/>
      <c r="AM39" s="177"/>
      <c r="AN39" s="177"/>
      <c r="AO39" s="177"/>
      <c r="AP39" s="177"/>
      <c r="AQ39" s="177"/>
      <c r="AR39" s="177"/>
      <c r="AS39" s="177"/>
      <c r="AT39" s="177"/>
      <c r="AU39" s="177"/>
      <c r="AV39" s="177"/>
      <c r="AW39" s="177"/>
      <c r="AX39" s="177"/>
      <c r="AY39" s="177"/>
      <c r="AZ39" s="177"/>
      <c r="BA39" s="177"/>
      <c r="BB39" s="177"/>
      <c r="BC39" s="177"/>
      <c r="BD39" s="177"/>
    </row>
    <row r="40" s="26" customFormat="1" ht="57" customHeight="1" spans="1:56">
      <c r="A40" s="26">
        <v>36</v>
      </c>
      <c r="B40" s="146" t="s">
        <v>95</v>
      </c>
      <c r="C40" s="25" t="s">
        <v>96</v>
      </c>
      <c r="D40" s="25"/>
      <c r="E40" s="26" t="s">
        <v>45</v>
      </c>
      <c r="F40" s="126">
        <v>17</v>
      </c>
      <c r="G40" s="119">
        <v>1400</v>
      </c>
      <c r="H40" s="120">
        <f t="shared" ref="H40:H45" si="2">G40*F40</f>
        <v>23800</v>
      </c>
      <c r="I40" s="127" t="s">
        <v>97</v>
      </c>
      <c r="J40" s="127"/>
      <c r="K40" s="127"/>
      <c r="L40" s="89"/>
      <c r="M40" s="89"/>
      <c r="N40" s="89"/>
      <c r="O40" s="89"/>
      <c r="P40" s="89"/>
      <c r="Q40" s="89"/>
      <c r="R40" s="89"/>
      <c r="S40" s="89"/>
      <c r="T40" s="89"/>
      <c r="U40" s="89"/>
      <c r="V40" s="89"/>
      <c r="W40" s="89"/>
      <c r="X40" s="89"/>
      <c r="Y40" s="89"/>
      <c r="Z40" s="89"/>
      <c r="AA40" s="89"/>
      <c r="AB40" s="89"/>
      <c r="AC40" s="89"/>
      <c r="AD40" s="89"/>
      <c r="AE40" s="89"/>
      <c r="AF40" s="89"/>
      <c r="AG40" s="89"/>
      <c r="AH40" s="89"/>
      <c r="AI40" s="89"/>
      <c r="AJ40" s="89"/>
      <c r="AK40" s="89"/>
      <c r="AL40" s="89"/>
      <c r="AM40" s="89"/>
      <c r="AN40" s="89"/>
      <c r="AO40" s="89"/>
      <c r="AP40" s="89"/>
      <c r="AQ40" s="89"/>
      <c r="AR40" s="89"/>
      <c r="AS40" s="89"/>
      <c r="AT40" s="89"/>
      <c r="AU40" s="89"/>
      <c r="AV40" s="89"/>
      <c r="AW40" s="89"/>
      <c r="AX40" s="89"/>
      <c r="AY40" s="89"/>
      <c r="AZ40" s="89"/>
      <c r="BA40" s="89"/>
      <c r="BB40" s="89"/>
      <c r="BC40" s="89"/>
      <c r="BD40" s="89"/>
    </row>
    <row r="41" s="26" customFormat="1" ht="51" customHeight="1" spans="1:56">
      <c r="A41" s="26">
        <v>37</v>
      </c>
      <c r="B41" s="146"/>
      <c r="C41" s="25" t="s">
        <v>98</v>
      </c>
      <c r="D41" s="25"/>
      <c r="E41" s="26" t="s">
        <v>13</v>
      </c>
      <c r="F41" s="126">
        <v>440</v>
      </c>
      <c r="G41" s="119">
        <v>30</v>
      </c>
      <c r="H41" s="120">
        <f t="shared" si="2"/>
        <v>13200</v>
      </c>
      <c r="I41" s="178" t="s">
        <v>99</v>
      </c>
      <c r="J41" s="178"/>
      <c r="K41" s="178"/>
      <c r="L41" s="89"/>
      <c r="M41" s="89"/>
      <c r="N41" s="89"/>
      <c r="O41" s="89"/>
      <c r="P41" s="89"/>
      <c r="Q41" s="89"/>
      <c r="R41" s="89"/>
      <c r="S41" s="89"/>
      <c r="T41" s="89"/>
      <c r="U41" s="89"/>
      <c r="V41" s="89"/>
      <c r="W41" s="89"/>
      <c r="X41" s="89"/>
      <c r="Y41" s="89"/>
      <c r="Z41" s="89"/>
      <c r="AA41" s="89"/>
      <c r="AB41" s="89"/>
      <c r="AC41" s="89"/>
      <c r="AD41" s="89"/>
      <c r="AE41" s="89"/>
      <c r="AF41" s="89"/>
      <c r="AG41" s="89"/>
      <c r="AH41" s="89"/>
      <c r="AI41" s="89"/>
      <c r="AJ41" s="89"/>
      <c r="AK41" s="89"/>
      <c r="AL41" s="89"/>
      <c r="AM41" s="89"/>
      <c r="AN41" s="89"/>
      <c r="AO41" s="89"/>
      <c r="AP41" s="89"/>
      <c r="AQ41" s="89"/>
      <c r="AR41" s="89"/>
      <c r="AS41" s="89"/>
      <c r="AT41" s="89"/>
      <c r="AU41" s="89"/>
      <c r="AV41" s="89"/>
      <c r="AW41" s="89"/>
      <c r="AX41" s="89"/>
      <c r="AY41" s="89"/>
      <c r="AZ41" s="89"/>
      <c r="BA41" s="89"/>
      <c r="BB41" s="89"/>
      <c r="BC41" s="89"/>
      <c r="BD41" s="89"/>
    </row>
    <row r="42" s="26" customFormat="1" ht="19" customHeight="1" spans="1:56">
      <c r="A42" s="26">
        <v>38</v>
      </c>
      <c r="B42" s="146"/>
      <c r="C42" s="158" t="s">
        <v>100</v>
      </c>
      <c r="D42" s="159"/>
      <c r="E42" s="26" t="s">
        <v>101</v>
      </c>
      <c r="F42" s="126">
        <v>10</v>
      </c>
      <c r="G42" s="119">
        <v>400</v>
      </c>
      <c r="H42" s="120">
        <f>F42*G42</f>
        <v>4000</v>
      </c>
      <c r="I42" s="179" t="s">
        <v>102</v>
      </c>
      <c r="J42" s="180"/>
      <c r="K42" s="181"/>
      <c r="L42" s="89"/>
      <c r="M42" s="89"/>
      <c r="N42" s="89"/>
      <c r="O42" s="89"/>
      <c r="P42" s="89"/>
      <c r="Q42" s="89"/>
      <c r="R42" s="89"/>
      <c r="S42" s="89"/>
      <c r="T42" s="89"/>
      <c r="U42" s="89"/>
      <c r="V42" s="89"/>
      <c r="W42" s="89"/>
      <c r="X42" s="89"/>
      <c r="Y42" s="89"/>
      <c r="Z42" s="89"/>
      <c r="AA42" s="89"/>
      <c r="AB42" s="89"/>
      <c r="AC42" s="89"/>
      <c r="AD42" s="89"/>
      <c r="AE42" s="89"/>
      <c r="AF42" s="89"/>
      <c r="AG42" s="89"/>
      <c r="AH42" s="89"/>
      <c r="AI42" s="89"/>
      <c r="AJ42" s="89"/>
      <c r="AK42" s="89"/>
      <c r="AL42" s="89"/>
      <c r="AM42" s="89"/>
      <c r="AN42" s="89"/>
      <c r="AO42" s="89"/>
      <c r="AP42" s="89"/>
      <c r="AQ42" s="89"/>
      <c r="AR42" s="89"/>
      <c r="AS42" s="89"/>
      <c r="AT42" s="89"/>
      <c r="AU42" s="89"/>
      <c r="AV42" s="89"/>
      <c r="AW42" s="89"/>
      <c r="AX42" s="89"/>
      <c r="AY42" s="89"/>
      <c r="AZ42" s="89"/>
      <c r="BA42" s="89"/>
      <c r="BB42" s="89"/>
      <c r="BC42" s="89"/>
      <c r="BD42" s="89"/>
    </row>
    <row r="43" s="26" customFormat="1" ht="19" customHeight="1" spans="1:56">
      <c r="A43" s="26">
        <v>39</v>
      </c>
      <c r="B43" s="122" t="s">
        <v>103</v>
      </c>
      <c r="C43" s="25" t="s">
        <v>104</v>
      </c>
      <c r="D43" s="25"/>
      <c r="E43" s="26" t="s">
        <v>24</v>
      </c>
      <c r="F43" s="126">
        <v>4</v>
      </c>
      <c r="G43" s="119">
        <v>500</v>
      </c>
      <c r="H43" s="120">
        <f t="shared" si="2"/>
        <v>2000</v>
      </c>
      <c r="I43" s="127" t="s">
        <v>105</v>
      </c>
      <c r="J43" s="127"/>
      <c r="K43" s="127"/>
      <c r="L43" s="89"/>
      <c r="M43" s="89"/>
      <c r="N43" s="89"/>
      <c r="O43" s="89"/>
      <c r="P43" s="89"/>
      <c r="Q43" s="89"/>
      <c r="R43" s="89"/>
      <c r="S43" s="89"/>
      <c r="T43" s="89"/>
      <c r="U43" s="89"/>
      <c r="V43" s="89"/>
      <c r="W43" s="89"/>
      <c r="X43" s="89"/>
      <c r="Y43" s="89"/>
      <c r="Z43" s="89"/>
      <c r="AA43" s="89"/>
      <c r="AB43" s="89"/>
      <c r="AC43" s="89"/>
      <c r="AD43" s="89"/>
      <c r="AE43" s="89"/>
      <c r="AF43" s="89"/>
      <c r="AG43" s="89"/>
      <c r="AH43" s="89"/>
      <c r="AI43" s="89"/>
      <c r="AJ43" s="89"/>
      <c r="AK43" s="89"/>
      <c r="AL43" s="89"/>
      <c r="AM43" s="89"/>
      <c r="AN43" s="89"/>
      <c r="AO43" s="89"/>
      <c r="AP43" s="89"/>
      <c r="AQ43" s="89"/>
      <c r="AR43" s="89"/>
      <c r="AS43" s="89"/>
      <c r="AT43" s="89"/>
      <c r="AU43" s="89"/>
      <c r="AV43" s="89"/>
      <c r="AW43" s="89"/>
      <c r="AX43" s="89"/>
      <c r="AY43" s="89"/>
      <c r="AZ43" s="89"/>
      <c r="BA43" s="89"/>
      <c r="BB43" s="89"/>
      <c r="BC43" s="89"/>
      <c r="BD43" s="89"/>
    </row>
    <row r="44" s="26" customFormat="1" ht="19" customHeight="1" spans="1:56">
      <c r="A44" s="26">
        <v>40</v>
      </c>
      <c r="B44" s="122"/>
      <c r="C44" s="25" t="s">
        <v>106</v>
      </c>
      <c r="D44" s="25"/>
      <c r="E44" s="26" t="s">
        <v>13</v>
      </c>
      <c r="F44" s="126">
        <v>440</v>
      </c>
      <c r="G44" s="119">
        <v>7</v>
      </c>
      <c r="H44" s="120">
        <f t="shared" si="2"/>
        <v>3080</v>
      </c>
      <c r="I44" s="127" t="s">
        <v>107</v>
      </c>
      <c r="J44" s="127"/>
      <c r="K44" s="127"/>
      <c r="L44" s="89"/>
      <c r="M44" s="89"/>
      <c r="N44" s="89"/>
      <c r="O44" s="89"/>
      <c r="P44" s="89"/>
      <c r="Q44" s="89"/>
      <c r="R44" s="89"/>
      <c r="S44" s="89"/>
      <c r="T44" s="89"/>
      <c r="U44" s="89"/>
      <c r="V44" s="89"/>
      <c r="W44" s="89"/>
      <c r="X44" s="89"/>
      <c r="Y44" s="89"/>
      <c r="Z44" s="89"/>
      <c r="AA44" s="89"/>
      <c r="AB44" s="89"/>
      <c r="AC44" s="89"/>
      <c r="AD44" s="89"/>
      <c r="AE44" s="89"/>
      <c r="AF44" s="89"/>
      <c r="AG44" s="89"/>
      <c r="AH44" s="89"/>
      <c r="AI44" s="89"/>
      <c r="AJ44" s="89"/>
      <c r="AK44" s="89"/>
      <c r="AL44" s="89"/>
      <c r="AM44" s="89"/>
      <c r="AN44" s="89"/>
      <c r="AO44" s="89"/>
      <c r="AP44" s="89"/>
      <c r="AQ44" s="89"/>
      <c r="AR44" s="89"/>
      <c r="AS44" s="89"/>
      <c r="AT44" s="89"/>
      <c r="AU44" s="89"/>
      <c r="AV44" s="89"/>
      <c r="AW44" s="89"/>
      <c r="AX44" s="89"/>
      <c r="AY44" s="89"/>
      <c r="AZ44" s="89"/>
      <c r="BA44" s="89"/>
      <c r="BB44" s="89"/>
      <c r="BC44" s="89"/>
      <c r="BD44" s="89"/>
    </row>
    <row r="45" s="26" customFormat="1" ht="19" customHeight="1" spans="1:56">
      <c r="A45" s="26">
        <v>41</v>
      </c>
      <c r="B45" s="122"/>
      <c r="C45" s="25" t="s">
        <v>108</v>
      </c>
      <c r="D45" s="25"/>
      <c r="E45" s="26" t="s">
        <v>24</v>
      </c>
      <c r="F45" s="126">
        <v>1</v>
      </c>
      <c r="G45" s="119">
        <v>2000</v>
      </c>
      <c r="H45" s="120">
        <f t="shared" si="2"/>
        <v>2000</v>
      </c>
      <c r="I45" s="127" t="s">
        <v>107</v>
      </c>
      <c r="J45" s="127"/>
      <c r="K45" s="127"/>
      <c r="L45" s="89"/>
      <c r="M45" s="89"/>
      <c r="N45" s="89"/>
      <c r="O45" s="89"/>
      <c r="P45" s="89"/>
      <c r="Q45" s="89"/>
      <c r="R45" s="89"/>
      <c r="S45" s="89"/>
      <c r="T45" s="89"/>
      <c r="U45" s="89"/>
      <c r="V45" s="89"/>
      <c r="W45" s="89"/>
      <c r="X45" s="89"/>
      <c r="Y45" s="89"/>
      <c r="Z45" s="89"/>
      <c r="AA45" s="89"/>
      <c r="AB45" s="89"/>
      <c r="AC45" s="89"/>
      <c r="AD45" s="89"/>
      <c r="AE45" s="89"/>
      <c r="AF45" s="89"/>
      <c r="AG45" s="89"/>
      <c r="AH45" s="89"/>
      <c r="AI45" s="89"/>
      <c r="AJ45" s="89"/>
      <c r="AK45" s="89"/>
      <c r="AL45" s="89"/>
      <c r="AM45" s="89"/>
      <c r="AN45" s="89"/>
      <c r="AO45" s="89"/>
      <c r="AP45" s="89"/>
      <c r="AQ45" s="89"/>
      <c r="AR45" s="89"/>
      <c r="AS45" s="89"/>
      <c r="AT45" s="89"/>
      <c r="AU45" s="89"/>
      <c r="AV45" s="89"/>
      <c r="AW45" s="89"/>
      <c r="AX45" s="89"/>
      <c r="AY45" s="89"/>
      <c r="AZ45" s="89"/>
      <c r="BA45" s="89"/>
      <c r="BB45" s="89"/>
      <c r="BC45" s="89"/>
      <c r="BD45" s="89"/>
    </row>
    <row r="46" s="88" customFormat="1" ht="24" customHeight="1" spans="1:56">
      <c r="A46" s="182" t="s">
        <v>109</v>
      </c>
      <c r="B46" s="182"/>
      <c r="C46" s="182"/>
      <c r="D46" s="112"/>
      <c r="E46" s="182"/>
      <c r="F46" s="182"/>
      <c r="G46" s="183"/>
      <c r="H46" s="184">
        <f>SUM(H5:H45)</f>
        <v>311492.45</v>
      </c>
      <c r="I46" s="185" t="s">
        <v>0</v>
      </c>
      <c r="J46" s="185"/>
      <c r="K46" s="186"/>
    </row>
    <row r="47" s="91" customFormat="1" ht="43" customHeight="1" spans="1:56">
      <c r="A47" s="187" t="s">
        <v>110</v>
      </c>
      <c r="B47" s="188"/>
      <c r="C47" s="188"/>
      <c r="D47" s="188"/>
      <c r="E47" s="188"/>
      <c r="F47" s="188"/>
      <c r="G47" s="188"/>
      <c r="H47" s="188"/>
      <c r="I47" s="188"/>
      <c r="J47" s="188"/>
      <c r="K47" s="188"/>
    </row>
    <row r="132" spans="7:7">
      <c r="G132" s="95">
        <v>0</v>
      </c>
    </row>
  </sheetData>
  <mergeCells count="67">
    <mergeCell ref="A1:K1"/>
    <mergeCell ref="A2:K2"/>
    <mergeCell ref="A3:K3"/>
    <mergeCell ref="C4:D4"/>
    <mergeCell ref="I4:K4"/>
    <mergeCell ref="I5:K5"/>
    <mergeCell ref="I6:K6"/>
    <mergeCell ref="I7:K7"/>
    <mergeCell ref="I8:K8"/>
    <mergeCell ref="I9:K9"/>
    <mergeCell ref="I10:K10"/>
    <mergeCell ref="I11:K11"/>
    <mergeCell ref="I12:K12"/>
    <mergeCell ref="I13:K13"/>
    <mergeCell ref="I14:K14"/>
    <mergeCell ref="I15:K15"/>
    <mergeCell ref="I16:K16"/>
    <mergeCell ref="C17:D17"/>
    <mergeCell ref="I17:K17"/>
    <mergeCell ref="C18:D18"/>
    <mergeCell ref="I18:K18"/>
    <mergeCell ref="C19:D19"/>
    <mergeCell ref="I19:K19"/>
    <mergeCell ref="C20:D20"/>
    <mergeCell ref="I20:K20"/>
    <mergeCell ref="I21:K21"/>
    <mergeCell ref="I22:K22"/>
    <mergeCell ref="I23:K23"/>
    <mergeCell ref="I24:K24"/>
    <mergeCell ref="I25:K25"/>
    <mergeCell ref="I26:K26"/>
    <mergeCell ref="I27:K27"/>
    <mergeCell ref="I28:K28"/>
    <mergeCell ref="I29:K29"/>
    <mergeCell ref="I31:K31"/>
    <mergeCell ref="C38:D38"/>
    <mergeCell ref="I38:K38"/>
    <mergeCell ref="C39:D39"/>
    <mergeCell ref="I39:K39"/>
    <mergeCell ref="C40:D40"/>
    <mergeCell ref="I40:K40"/>
    <mergeCell ref="C41:D41"/>
    <mergeCell ref="I41:K41"/>
    <mergeCell ref="C42:D42"/>
    <mergeCell ref="I42:K42"/>
    <mergeCell ref="C43:D43"/>
    <mergeCell ref="I43:K43"/>
    <mergeCell ref="C44:D44"/>
    <mergeCell ref="I44:K44"/>
    <mergeCell ref="C45:D45"/>
    <mergeCell ref="I45:K45"/>
    <mergeCell ref="A46:G46"/>
    <mergeCell ref="I46:K46"/>
    <mergeCell ref="A47:K47"/>
    <mergeCell ref="B5:B12"/>
    <mergeCell ref="B13:B16"/>
    <mergeCell ref="B18:B31"/>
    <mergeCell ref="B32:B39"/>
    <mergeCell ref="B40:B42"/>
    <mergeCell ref="B43:B45"/>
    <mergeCell ref="C5:C7"/>
    <mergeCell ref="C8:C9"/>
    <mergeCell ref="C10:C12"/>
    <mergeCell ref="C13:C14"/>
    <mergeCell ref="C21:C31"/>
    <mergeCell ref="C32:C37"/>
    <mergeCell ref="H32:H37"/>
  </mergeCells>
  <dataValidations count="2">
    <dataValidation type="list" allowBlank="1" showInputMessage="1" showErrorMessage="1" sqref="D14">
      <formula1>"水路走地,水路走顶,全房换线,全房线路重排"</formula1>
    </dataValidation>
    <dataValidation type="list" allowBlank="1" showInputMessage="1" showErrorMessage="1" sqref="D15:D16">
      <formula1>"金牛蓝宝石,金牛绿翡翠,中财黄金管"</formula1>
    </dataValidation>
  </dataValidations>
  <printOptions horizontalCentered="1"/>
  <pageMargins left="0.0784722222222222" right="0.196527777777778" top="0.196527777777778" bottom="0.236111111111111" header="0.196527777777778" footer="0.0784722222222222"/>
  <pageSetup paperSize="9" orientation="landscape"/>
  <headerFooter alignWithMargins="0" scaleWithDoc="0">
    <oddFooter>&amp;C&amp;8第 &amp;P 页，共 &amp;N 页</oddFooter>
  </headerFooter>
  <rowBreaks count="1" manualBreakCount="1">
    <brk id="47" max="16383" man="1"/>
  </rowBreaks>
  <colBreaks count="1" manualBreakCount="1">
    <brk id="11" max="1048575" man="1"/>
  </col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42"/>
  <sheetViews>
    <sheetView topLeftCell="A2" workbookViewId="0">
      <selection activeCell="H8" sqref="H8"/>
    </sheetView>
  </sheetViews>
  <sheetFormatPr defaultColWidth="8.66964285714286" defaultRowHeight="15.2"/>
  <cols>
    <col min="1" max="1" width="10.5803571428571" style="7" customWidth="1"/>
    <col min="2" max="2" width="7.41964285714286" style="8" customWidth="1"/>
    <col min="3" max="3" width="15.8303571428571" style="8" customWidth="1"/>
    <col min="4" max="4" width="6.5" style="8" customWidth="1"/>
    <col min="5" max="5" width="5.83035714285714" style="8" customWidth="1"/>
    <col min="6" max="6" width="11.3303571428571" style="9" customWidth="1"/>
    <col min="7" max="7" width="8.25" style="8" customWidth="1"/>
    <col min="8" max="8" width="10.5714285714286" style="10" customWidth="1"/>
    <col min="9" max="9" width="32.5" style="11" customWidth="1"/>
    <col min="10" max="10" width="18.3303571428571" style="11" customWidth="1"/>
    <col min="11" max="11" width="20.5" style="11" customWidth="1"/>
    <col min="12" max="12" width="18.4196428571429" style="11" customWidth="1"/>
    <col min="13" max="17" width="8.66964285714286" style="11"/>
    <col min="18" max="16384" width="8.66964285714286" style="1"/>
  </cols>
  <sheetData>
    <row r="1" s="1" customFormat="1" ht="34" customHeight="1" spans="1:17">
      <c r="A1" s="12" t="s">
        <v>111</v>
      </c>
      <c r="B1" s="12"/>
      <c r="C1" s="12"/>
      <c r="D1" s="12"/>
      <c r="E1" s="12"/>
      <c r="F1" s="13"/>
      <c r="G1" s="12"/>
      <c r="H1" s="14"/>
      <c r="I1" s="12"/>
      <c r="J1" s="15"/>
      <c r="K1" s="15"/>
      <c r="L1" s="15"/>
      <c r="M1" s="15"/>
      <c r="N1" s="15"/>
      <c r="O1" s="15"/>
      <c r="P1" s="15"/>
      <c r="Q1" s="11"/>
    </row>
    <row r="2" s="1" customFormat="1" ht="25" customHeight="1" spans="1:17">
      <c r="A2" s="16" t="str">
        <f>[1]主材成本参考!A2</f>
        <v>透明装修 拒绝套路</v>
      </c>
      <c r="B2" s="16"/>
      <c r="C2" s="16"/>
      <c r="D2" s="16"/>
      <c r="E2" s="16"/>
      <c r="F2" s="17"/>
      <c r="G2" s="16"/>
      <c r="H2" s="18"/>
      <c r="I2" s="16"/>
      <c r="J2" s="15"/>
      <c r="K2" s="15"/>
      <c r="L2" s="15"/>
      <c r="M2" s="15"/>
      <c r="N2" s="15"/>
      <c r="O2" s="15"/>
      <c r="P2" s="15"/>
      <c r="Q2" s="11"/>
    </row>
    <row r="3" s="1" customFormat="1" ht="25" customHeight="1" spans="1:17">
      <c r="A3" s="16" t="s">
        <v>112</v>
      </c>
      <c r="B3" s="16"/>
      <c r="C3" s="16"/>
      <c r="D3" s="16"/>
      <c r="E3" s="16"/>
      <c r="F3" s="17"/>
      <c r="G3" s="16"/>
      <c r="H3" s="18"/>
      <c r="I3" s="16"/>
      <c r="J3" s="15"/>
      <c r="K3" s="15"/>
      <c r="L3" s="15"/>
      <c r="M3" s="15"/>
      <c r="N3" s="15"/>
      <c r="O3" s="15"/>
      <c r="P3" s="15"/>
      <c r="Q3" s="11"/>
    </row>
    <row r="4" customFormat="1" ht="25" customHeight="1" spans="1:17">
      <c r="A4" s="19"/>
      <c r="B4" s="19" t="str">
        <f>[1]主材成本参考!B4</f>
        <v>序号</v>
      </c>
      <c r="C4" s="19" t="str">
        <f>[1]主材成本参考!C4</f>
        <v>工程项目名称</v>
      </c>
      <c r="D4" s="19"/>
      <c r="E4" s="19" t="s">
        <v>113</v>
      </c>
      <c r="F4" s="20" t="str">
        <f>[1]主材成本参考!F4</f>
        <v>数量</v>
      </c>
      <c r="G4" s="19" t="str">
        <f>[1]主材成本参考!G4</f>
        <v>透明单价</v>
      </c>
      <c r="H4" s="21" t="str">
        <f>[1]主材成本参考!H4</f>
        <v>透明价合计</v>
      </c>
      <c r="I4" s="22" t="str">
        <f>[1]主材成本参考!K4</f>
        <v>施工工艺及材质说明</v>
      </c>
      <c r="J4" s="23"/>
      <c r="K4" s="23"/>
      <c r="L4" s="23"/>
      <c r="M4" s="23"/>
      <c r="N4" s="23"/>
      <c r="O4" s="23"/>
      <c r="P4" s="23"/>
    </row>
    <row r="5" s="1" customFormat="1" ht="25" customHeight="1" spans="1:17">
      <c r="A5" s="16" t="s">
        <v>114</v>
      </c>
      <c r="B5" s="24">
        <v>1</v>
      </c>
      <c r="C5" s="25" t="s">
        <v>115</v>
      </c>
      <c r="D5" s="25"/>
      <c r="E5" s="26" t="s">
        <v>24</v>
      </c>
      <c r="F5" s="27">
        <v>1</v>
      </c>
      <c r="G5" s="24">
        <v>49300</v>
      </c>
      <c r="H5" s="28">
        <f>F5*G5</f>
        <v>49300</v>
      </c>
      <c r="I5" s="29" t="s">
        <v>116</v>
      </c>
      <c r="J5" s="15"/>
      <c r="K5" s="15"/>
      <c r="L5" s="15"/>
      <c r="M5" s="15"/>
      <c r="N5" s="15"/>
      <c r="O5" s="15"/>
      <c r="P5" s="15"/>
      <c r="Q5" s="11"/>
    </row>
    <row r="6" s="1" customFormat="1" ht="25" customHeight="1" spans="1:17">
      <c r="A6" s="16"/>
      <c r="B6" s="24">
        <v>3</v>
      </c>
      <c r="C6" s="25" t="s">
        <v>117</v>
      </c>
      <c r="D6" s="25"/>
      <c r="E6" s="26" t="s">
        <v>24</v>
      </c>
      <c r="F6" s="27">
        <v>1</v>
      </c>
      <c r="G6" s="24">
        <v>19600</v>
      </c>
      <c r="H6" s="28">
        <f>F6*G6</f>
        <v>19600</v>
      </c>
      <c r="I6" s="29" t="s">
        <v>118</v>
      </c>
      <c r="J6" s="15"/>
      <c r="K6" s="15"/>
      <c r="L6" s="15"/>
      <c r="M6" s="15"/>
      <c r="N6" s="15"/>
      <c r="O6" s="15"/>
      <c r="P6" s="15"/>
      <c r="Q6" s="11"/>
    </row>
    <row r="7" s="1" customFormat="1" ht="25" customHeight="1" spans="1:17">
      <c r="A7" s="16"/>
      <c r="B7" s="24">
        <v>4</v>
      </c>
      <c r="C7" s="25" t="s">
        <v>119</v>
      </c>
      <c r="D7" s="25"/>
      <c r="E7" s="26" t="s">
        <v>24</v>
      </c>
      <c r="F7" s="27">
        <v>1</v>
      </c>
      <c r="G7" s="24">
        <v>3000</v>
      </c>
      <c r="H7" s="28">
        <f>F7*G7</f>
        <v>3000</v>
      </c>
      <c r="I7" s="29"/>
      <c r="J7" s="15"/>
      <c r="K7" s="15"/>
      <c r="L7" s="15"/>
      <c r="M7" s="15"/>
      <c r="N7" s="15"/>
      <c r="O7" s="15"/>
      <c r="P7" s="15"/>
      <c r="Q7" s="11"/>
    </row>
    <row r="8" s="2" customFormat="1" ht="25" customHeight="1" spans="1:17">
      <c r="A8" s="30" t="s">
        <v>120</v>
      </c>
      <c r="B8" s="31">
        <v>1</v>
      </c>
      <c r="C8" s="32" t="s">
        <v>121</v>
      </c>
      <c r="D8" s="32"/>
      <c r="E8" s="33" t="s">
        <v>122</v>
      </c>
      <c r="F8" s="34">
        <f>240+260</f>
        <v>500</v>
      </c>
      <c r="G8" s="35">
        <v>13</v>
      </c>
      <c r="H8" s="36">
        <f t="shared" ref="H8:H10" si="0">G8*F8</f>
        <v>6500</v>
      </c>
      <c r="I8" s="37" t="s">
        <v>123</v>
      </c>
      <c r="J8" s="38"/>
      <c r="K8" s="38"/>
      <c r="L8" s="38"/>
      <c r="M8" s="38"/>
      <c r="N8" s="38"/>
      <c r="O8" s="38"/>
      <c r="P8" s="39"/>
    </row>
    <row r="9" s="2" customFormat="1" ht="25" customHeight="1" spans="1:17">
      <c r="A9" s="40" t="s">
        <v>124</v>
      </c>
      <c r="B9" s="41">
        <v>1</v>
      </c>
      <c r="C9" s="32" t="s">
        <v>125</v>
      </c>
      <c r="D9" s="32"/>
      <c r="E9" s="33" t="s">
        <v>122</v>
      </c>
      <c r="F9" s="34">
        <f>170</f>
        <v>170</v>
      </c>
      <c r="G9" s="35">
        <v>299</v>
      </c>
      <c r="H9" s="36">
        <f t="shared" si="0"/>
        <v>50830</v>
      </c>
      <c r="I9" s="42" t="s">
        <v>126</v>
      </c>
      <c r="J9" s="38"/>
      <c r="K9" s="38"/>
      <c r="L9" s="38"/>
      <c r="M9" s="38"/>
      <c r="N9" s="38"/>
      <c r="O9" s="38"/>
      <c r="P9" s="39"/>
    </row>
    <row r="10" s="2" customFormat="1" ht="25" customHeight="1" spans="1:17">
      <c r="A10" s="43"/>
      <c r="B10" s="41">
        <v>2</v>
      </c>
      <c r="C10" s="32" t="s">
        <v>127</v>
      </c>
      <c r="D10" s="32"/>
      <c r="E10" s="44" t="s">
        <v>16</v>
      </c>
      <c r="F10" s="34">
        <f>280</f>
        <v>280</v>
      </c>
      <c r="G10" s="35">
        <v>18</v>
      </c>
      <c r="H10" s="36">
        <f t="shared" si="0"/>
        <v>5040</v>
      </c>
      <c r="I10" s="42" t="s">
        <v>126</v>
      </c>
      <c r="J10" s="38"/>
      <c r="K10" s="38"/>
      <c r="L10" s="38"/>
      <c r="M10" s="38"/>
      <c r="N10" s="38"/>
      <c r="O10" s="38"/>
      <c r="P10" s="39"/>
    </row>
    <row r="11" s="1" customFormat="1" ht="25" customHeight="1" spans="1:17">
      <c r="A11" s="45" t="s">
        <v>128</v>
      </c>
      <c r="B11" s="24">
        <v>1</v>
      </c>
      <c r="C11" s="25" t="s">
        <v>129</v>
      </c>
      <c r="D11" s="25"/>
      <c r="E11" s="26" t="s">
        <v>130</v>
      </c>
      <c r="F11" s="27">
        <v>16</v>
      </c>
      <c r="G11" s="24">
        <v>1200</v>
      </c>
      <c r="H11" s="28">
        <f>F11*G11</f>
        <v>19200</v>
      </c>
      <c r="I11" s="46" t="s">
        <v>131</v>
      </c>
      <c r="J11" s="15"/>
      <c r="K11" s="15"/>
      <c r="L11" s="15"/>
      <c r="M11" s="15"/>
      <c r="N11" s="15"/>
      <c r="O11" s="15"/>
      <c r="P11" s="15"/>
      <c r="Q11" s="11"/>
    </row>
    <row r="12" s="1" customFormat="1" ht="25" customHeight="1" spans="1:17">
      <c r="A12" s="47"/>
      <c r="B12" s="24">
        <v>2</v>
      </c>
      <c r="C12" s="25" t="s">
        <v>132</v>
      </c>
      <c r="D12" s="25"/>
      <c r="E12" s="26" t="s">
        <v>130</v>
      </c>
      <c r="F12" s="27">
        <v>4</v>
      </c>
      <c r="G12" s="24">
        <v>1880</v>
      </c>
      <c r="H12" s="28">
        <f>F12*G12</f>
        <v>7520</v>
      </c>
      <c r="I12" s="46" t="s">
        <v>133</v>
      </c>
      <c r="J12" s="15"/>
      <c r="K12" s="15"/>
      <c r="L12" s="15"/>
      <c r="M12" s="15"/>
      <c r="N12" s="15"/>
      <c r="O12" s="15"/>
      <c r="P12" s="15"/>
      <c r="Q12" s="11"/>
    </row>
    <row r="13" s="1" customFormat="1" ht="25" customHeight="1" spans="1:17">
      <c r="A13" s="47"/>
      <c r="B13" s="24">
        <v>3</v>
      </c>
      <c r="C13" s="25" t="s">
        <v>134</v>
      </c>
      <c r="D13" s="25"/>
      <c r="E13" s="33" t="s">
        <v>122</v>
      </c>
      <c r="F13" s="34">
        <f>2.8*2.4</f>
        <v>6.72</v>
      </c>
      <c r="G13" s="35">
        <v>980</v>
      </c>
      <c r="H13" s="36">
        <f>G13*F13</f>
        <v>6585.6</v>
      </c>
      <c r="I13" s="42" t="s">
        <v>135</v>
      </c>
      <c r="J13" s="15"/>
      <c r="K13" s="15"/>
      <c r="L13" s="15"/>
      <c r="M13" s="15"/>
      <c r="N13" s="15"/>
      <c r="O13" s="15"/>
      <c r="P13" s="15"/>
      <c r="Q13" s="11"/>
    </row>
    <row r="14" s="1" customFormat="1" ht="25" customHeight="1" spans="1:17">
      <c r="A14" s="47"/>
      <c r="B14" s="24">
        <v>4</v>
      </c>
      <c r="C14" s="25" t="s">
        <v>136</v>
      </c>
      <c r="D14" s="25"/>
      <c r="E14" s="33" t="s">
        <v>122</v>
      </c>
      <c r="F14" s="34">
        <f>2.8*2.4</f>
        <v>6.72</v>
      </c>
      <c r="G14" s="35">
        <v>1280</v>
      </c>
      <c r="H14" s="36">
        <f>G14*F14</f>
        <v>8601.6</v>
      </c>
      <c r="I14" s="46"/>
      <c r="J14" s="15"/>
      <c r="K14" s="15"/>
      <c r="L14" s="15"/>
      <c r="M14" s="15"/>
      <c r="N14" s="15"/>
      <c r="O14" s="15"/>
      <c r="P14" s="15"/>
      <c r="Q14" s="11"/>
    </row>
    <row r="15" s="1" customFormat="1" ht="25" customHeight="1" spans="1:17">
      <c r="A15" s="47"/>
      <c r="B15" s="24">
        <v>5</v>
      </c>
      <c r="C15" s="25" t="s">
        <v>137</v>
      </c>
      <c r="D15" s="25"/>
      <c r="E15" s="33" t="s">
        <v>16</v>
      </c>
      <c r="F15" s="34">
        <f>2.8+2.4+2.4</f>
        <v>7.6</v>
      </c>
      <c r="G15" s="35">
        <v>218</v>
      </c>
      <c r="H15" s="36">
        <f>G15*F15</f>
        <v>1656.8</v>
      </c>
      <c r="I15" s="46"/>
      <c r="J15" s="15"/>
      <c r="K15" s="15"/>
      <c r="L15" s="15"/>
      <c r="M15" s="15"/>
      <c r="N15" s="15"/>
      <c r="O15" s="15"/>
      <c r="P15" s="15"/>
      <c r="Q15" s="11"/>
    </row>
    <row r="16" s="1" customFormat="1" ht="25" customHeight="1" spans="1:17">
      <c r="A16" s="47"/>
      <c r="B16" s="24">
        <v>6</v>
      </c>
      <c r="C16" s="25" t="s">
        <v>138</v>
      </c>
      <c r="D16" s="25"/>
      <c r="E16" s="33" t="s">
        <v>122</v>
      </c>
      <c r="F16" s="34">
        <f>2.3*2.4</f>
        <v>5.52</v>
      </c>
      <c r="G16" s="35">
        <v>980</v>
      </c>
      <c r="H16" s="36">
        <f>G16*F16</f>
        <v>5409.6</v>
      </c>
      <c r="I16" s="46"/>
      <c r="J16" s="15"/>
      <c r="K16" s="15"/>
      <c r="L16" s="15"/>
      <c r="M16" s="15"/>
      <c r="N16" s="15"/>
      <c r="O16" s="15"/>
      <c r="P16" s="15"/>
      <c r="Q16" s="11"/>
    </row>
    <row r="17" s="1" customFormat="1" ht="25" customHeight="1" spans="1:17">
      <c r="A17" s="47"/>
      <c r="B17" s="24">
        <v>7</v>
      </c>
      <c r="C17" s="25" t="s">
        <v>139</v>
      </c>
      <c r="D17" s="25"/>
      <c r="E17" s="33" t="s">
        <v>122</v>
      </c>
      <c r="F17" s="34">
        <f>2.1*2.4</f>
        <v>5.04</v>
      </c>
      <c r="G17" s="35">
        <v>3680</v>
      </c>
      <c r="H17" s="36">
        <f>G17*F17</f>
        <v>18547.2</v>
      </c>
      <c r="I17" s="46" t="s">
        <v>140</v>
      </c>
      <c r="J17" s="15"/>
      <c r="K17" s="15"/>
      <c r="L17" s="15"/>
      <c r="M17" s="15"/>
      <c r="N17" s="15"/>
      <c r="O17" s="15"/>
      <c r="P17" s="15"/>
      <c r="Q17" s="11"/>
    </row>
    <row r="18" s="1" customFormat="1" ht="25" customHeight="1" spans="1:17">
      <c r="A18" s="48" t="s">
        <v>141</v>
      </c>
      <c r="B18" s="24">
        <v>1</v>
      </c>
      <c r="C18" s="25" t="s">
        <v>142</v>
      </c>
      <c r="D18" s="25"/>
      <c r="E18" s="26" t="s">
        <v>122</v>
      </c>
      <c r="F18" s="27">
        <f>58</f>
        <v>58</v>
      </c>
      <c r="G18" s="24">
        <v>228</v>
      </c>
      <c r="H18" s="28">
        <f t="shared" ref="H18:H22" si="1">F18*G18</f>
        <v>13224</v>
      </c>
      <c r="I18" s="42" t="s">
        <v>143</v>
      </c>
      <c r="J18" s="15"/>
      <c r="K18" s="15"/>
      <c r="L18" s="15"/>
      <c r="M18" s="15"/>
      <c r="N18" s="15"/>
      <c r="O18" s="15"/>
      <c r="P18" s="15"/>
      <c r="Q18" s="11"/>
    </row>
    <row r="19" s="1" customFormat="1" ht="25" customHeight="1" spans="1:17">
      <c r="A19" s="49"/>
      <c r="B19" s="24">
        <v>3</v>
      </c>
      <c r="C19" s="25" t="s">
        <v>144</v>
      </c>
      <c r="D19" s="25"/>
      <c r="E19" s="26" t="s">
        <v>89</v>
      </c>
      <c r="F19" s="27">
        <v>4</v>
      </c>
      <c r="G19" s="24">
        <v>1580</v>
      </c>
      <c r="H19" s="28">
        <f t="shared" si="1"/>
        <v>6320</v>
      </c>
      <c r="I19" s="42" t="s">
        <v>143</v>
      </c>
      <c r="J19" s="15"/>
      <c r="K19" s="15"/>
      <c r="L19" s="15"/>
      <c r="M19" s="15"/>
      <c r="N19" s="15"/>
      <c r="O19" s="15"/>
      <c r="P19" s="15"/>
      <c r="Q19" s="11"/>
    </row>
    <row r="20" s="1" customFormat="1" ht="25" customHeight="1" spans="1:17">
      <c r="A20" s="49"/>
      <c r="B20" s="24">
        <v>4</v>
      </c>
      <c r="C20" s="25" t="s">
        <v>145</v>
      </c>
      <c r="D20" s="25"/>
      <c r="E20" s="26" t="s">
        <v>89</v>
      </c>
      <c r="F20" s="27">
        <v>5</v>
      </c>
      <c r="G20" s="24">
        <v>188</v>
      </c>
      <c r="H20" s="28">
        <f t="shared" si="1"/>
        <v>940</v>
      </c>
      <c r="I20" s="42" t="s">
        <v>143</v>
      </c>
      <c r="J20" s="15"/>
      <c r="K20" s="15"/>
      <c r="L20" s="15"/>
      <c r="M20" s="15"/>
      <c r="N20" s="15"/>
      <c r="O20" s="15"/>
      <c r="P20" s="15"/>
      <c r="Q20" s="11"/>
    </row>
    <row r="21" s="1" customFormat="1" ht="25" customHeight="1" spans="1:17">
      <c r="A21" s="16" t="s">
        <v>146</v>
      </c>
      <c r="B21" s="24">
        <v>1</v>
      </c>
      <c r="C21" s="25" t="s">
        <v>147</v>
      </c>
      <c r="D21" s="25"/>
      <c r="E21" s="26" t="s">
        <v>89</v>
      </c>
      <c r="F21" s="27">
        <v>3</v>
      </c>
      <c r="G21" s="24">
        <v>4199</v>
      </c>
      <c r="H21" s="28">
        <f t="shared" si="1"/>
        <v>12597</v>
      </c>
      <c r="I21" s="46" t="s">
        <v>148</v>
      </c>
      <c r="J21" s="15"/>
      <c r="K21" s="15"/>
      <c r="L21" s="15"/>
      <c r="M21" s="15"/>
      <c r="N21" s="15"/>
      <c r="O21" s="15"/>
      <c r="P21" s="15"/>
      <c r="Q21" s="11"/>
    </row>
    <row r="22" s="1" customFormat="1" ht="25" customHeight="1" spans="1:17">
      <c r="A22" s="16"/>
      <c r="B22" s="24">
        <v>2</v>
      </c>
      <c r="C22" s="25" t="s">
        <v>149</v>
      </c>
      <c r="D22" s="25"/>
      <c r="E22" s="26" t="s">
        <v>89</v>
      </c>
      <c r="F22" s="27">
        <v>1</v>
      </c>
      <c r="G22" s="24">
        <v>1399</v>
      </c>
      <c r="H22" s="28">
        <f t="shared" si="1"/>
        <v>1399</v>
      </c>
      <c r="I22" s="46" t="s">
        <v>148</v>
      </c>
      <c r="J22" s="15"/>
      <c r="K22" s="15"/>
      <c r="L22" s="15"/>
      <c r="M22" s="15"/>
      <c r="N22" s="15"/>
      <c r="O22" s="15"/>
      <c r="P22" s="15"/>
      <c r="Q22" s="11"/>
    </row>
    <row r="23" s="1" customFormat="1" ht="25" customHeight="1" spans="1:17">
      <c r="A23" s="16"/>
      <c r="B23" s="24">
        <v>3</v>
      </c>
      <c r="C23" s="25" t="s">
        <v>150</v>
      </c>
      <c r="D23" s="25"/>
      <c r="E23" s="26" t="s">
        <v>89</v>
      </c>
      <c r="F23" s="27">
        <v>4</v>
      </c>
      <c r="G23" s="24">
        <v>1699</v>
      </c>
      <c r="H23" s="28">
        <f t="shared" ref="H23:H26" si="2">F23*G23</f>
        <v>6796</v>
      </c>
      <c r="I23" s="46" t="s">
        <v>148</v>
      </c>
      <c r="J23" s="15"/>
      <c r="K23" s="15"/>
      <c r="L23" s="15"/>
      <c r="M23" s="15"/>
      <c r="N23" s="15"/>
      <c r="O23" s="15"/>
      <c r="P23" s="15"/>
      <c r="Q23" s="11"/>
    </row>
    <row r="24" s="1" customFormat="1" ht="25" customHeight="1" spans="1:17">
      <c r="A24" s="16"/>
      <c r="B24" s="24">
        <v>4</v>
      </c>
      <c r="C24" s="25" t="s">
        <v>151</v>
      </c>
      <c r="D24" s="25"/>
      <c r="E24" s="26" t="s">
        <v>89</v>
      </c>
      <c r="F24" s="27">
        <v>1</v>
      </c>
      <c r="G24" s="24">
        <v>2800</v>
      </c>
      <c r="H24" s="28">
        <f t="shared" si="2"/>
        <v>2800</v>
      </c>
      <c r="I24" s="46" t="s">
        <v>148</v>
      </c>
      <c r="J24" s="15"/>
      <c r="K24" s="15"/>
      <c r="L24" s="15"/>
      <c r="M24" s="15"/>
      <c r="N24" s="15"/>
      <c r="O24" s="15"/>
      <c r="P24" s="15"/>
      <c r="Q24" s="11"/>
    </row>
    <row r="25" s="1" customFormat="1" ht="25" customHeight="1" spans="1:17">
      <c r="A25" s="16"/>
      <c r="B25" s="24">
        <v>5</v>
      </c>
      <c r="C25" s="25" t="s">
        <v>152</v>
      </c>
      <c r="D25" s="25"/>
      <c r="E25" s="26" t="s">
        <v>89</v>
      </c>
      <c r="F25" s="27">
        <v>1</v>
      </c>
      <c r="G25" s="24">
        <v>3880</v>
      </c>
      <c r="H25" s="28">
        <f t="shared" si="2"/>
        <v>3880</v>
      </c>
      <c r="I25" s="46" t="s">
        <v>148</v>
      </c>
      <c r="J25" s="15"/>
      <c r="K25" s="15"/>
      <c r="L25" s="15"/>
      <c r="M25" s="15"/>
      <c r="N25" s="15"/>
      <c r="O25" s="15"/>
      <c r="P25" s="15"/>
      <c r="Q25" s="11"/>
    </row>
    <row r="26" s="1" customFormat="1" ht="25" customHeight="1" spans="1:17">
      <c r="A26" s="16"/>
      <c r="B26" s="24">
        <v>6</v>
      </c>
      <c r="C26" s="25" t="s">
        <v>153</v>
      </c>
      <c r="D26" s="25"/>
      <c r="E26" s="26" t="s">
        <v>89</v>
      </c>
      <c r="F26" s="27">
        <v>2</v>
      </c>
      <c r="G26" s="24">
        <v>13800</v>
      </c>
      <c r="H26" s="28">
        <f t="shared" si="2"/>
        <v>27600</v>
      </c>
      <c r="I26" s="46" t="s">
        <v>148</v>
      </c>
      <c r="J26" s="15"/>
      <c r="K26" s="15"/>
      <c r="L26" s="15"/>
      <c r="M26" s="15"/>
      <c r="N26" s="15"/>
      <c r="O26" s="15"/>
      <c r="P26" s="15"/>
      <c r="Q26" s="11"/>
    </row>
    <row r="27" s="1" customFormat="1" ht="25" customHeight="1" spans="1:17">
      <c r="A27" s="16"/>
      <c r="B27" s="24">
        <v>7</v>
      </c>
      <c r="C27" s="25" t="s">
        <v>154</v>
      </c>
      <c r="D27" s="25"/>
      <c r="E27" s="26" t="s">
        <v>155</v>
      </c>
      <c r="F27" s="27">
        <v>4</v>
      </c>
      <c r="G27" s="24">
        <f>450</f>
        <v>450</v>
      </c>
      <c r="H27" s="28">
        <f t="shared" ref="H27:H30" si="3">F27*G27</f>
        <v>1800</v>
      </c>
      <c r="I27" s="46" t="s">
        <v>148</v>
      </c>
      <c r="J27" s="15"/>
      <c r="K27" s="15"/>
      <c r="L27" s="15"/>
      <c r="M27" s="15"/>
      <c r="N27" s="15"/>
      <c r="O27" s="15"/>
      <c r="P27" s="15"/>
      <c r="Q27" s="11"/>
    </row>
    <row r="28" s="1" customFormat="1" ht="25" customHeight="1" spans="1:17">
      <c r="A28" s="16"/>
      <c r="B28" s="24">
        <v>8</v>
      </c>
      <c r="C28" s="25" t="s">
        <v>156</v>
      </c>
      <c r="D28" s="25"/>
      <c r="E28" s="26" t="s">
        <v>89</v>
      </c>
      <c r="F28" s="27">
        <v>8</v>
      </c>
      <c r="G28" s="24">
        <f>178</f>
        <v>178</v>
      </c>
      <c r="H28" s="28">
        <f t="shared" si="3"/>
        <v>1424</v>
      </c>
      <c r="I28" s="46" t="s">
        <v>148</v>
      </c>
      <c r="J28" s="15"/>
      <c r="K28" s="15"/>
      <c r="L28" s="15"/>
      <c r="M28" s="15"/>
      <c r="N28" s="15"/>
      <c r="O28" s="15"/>
      <c r="P28" s="15"/>
      <c r="Q28" s="11"/>
    </row>
    <row r="29" s="1" customFormat="1" ht="25" customHeight="1" spans="1:17">
      <c r="A29" s="16"/>
      <c r="B29" s="24">
        <v>9</v>
      </c>
      <c r="C29" s="25" t="s">
        <v>157</v>
      </c>
      <c r="D29" s="25"/>
      <c r="E29" s="26" t="s">
        <v>155</v>
      </c>
      <c r="F29" s="27">
        <v>1</v>
      </c>
      <c r="G29" s="24">
        <f>5200</f>
        <v>5200</v>
      </c>
      <c r="H29" s="28">
        <f t="shared" si="3"/>
        <v>5200</v>
      </c>
      <c r="I29" s="46" t="s">
        <v>148</v>
      </c>
      <c r="J29" s="15"/>
      <c r="K29" s="15"/>
      <c r="L29" s="15"/>
      <c r="M29" s="15"/>
      <c r="N29" s="15"/>
      <c r="O29" s="15"/>
      <c r="P29" s="15"/>
      <c r="Q29" s="11"/>
    </row>
    <row r="30" s="1" customFormat="1" ht="25" customHeight="1" spans="1:17">
      <c r="A30" s="16"/>
      <c r="B30" s="24">
        <v>10</v>
      </c>
      <c r="C30" s="25" t="s">
        <v>158</v>
      </c>
      <c r="D30" s="25"/>
      <c r="E30" s="26" t="s">
        <v>122</v>
      </c>
      <c r="F30" s="27">
        <f>1.5*2.2*3</f>
        <v>9.9</v>
      </c>
      <c r="G30" s="24">
        <v>999</v>
      </c>
      <c r="H30" s="28">
        <f t="shared" si="3"/>
        <v>9890.1</v>
      </c>
      <c r="I30" s="46" t="s">
        <v>148</v>
      </c>
      <c r="J30" s="15"/>
      <c r="K30" s="15"/>
      <c r="L30" s="15"/>
      <c r="M30" s="15"/>
      <c r="N30" s="15"/>
      <c r="O30" s="15"/>
      <c r="P30" s="15"/>
      <c r="Q30" s="11"/>
    </row>
    <row r="31" s="1" customFormat="1" ht="25" customHeight="1" spans="1:17">
      <c r="A31" s="48" t="s">
        <v>159</v>
      </c>
      <c r="B31" s="31">
        <v>1</v>
      </c>
      <c r="C31" s="32" t="s">
        <v>160</v>
      </c>
      <c r="D31" s="32"/>
      <c r="E31" s="26" t="s">
        <v>122</v>
      </c>
      <c r="F31" s="34">
        <f>90</f>
        <v>90</v>
      </c>
      <c r="G31" s="35">
        <v>799</v>
      </c>
      <c r="H31" s="36">
        <f t="shared" ref="H31:H36" si="4">G31*F31</f>
        <v>71910</v>
      </c>
      <c r="I31" s="37" t="s">
        <v>161</v>
      </c>
      <c r="J31" s="15"/>
      <c r="K31" s="15"/>
      <c r="L31" s="15"/>
      <c r="M31" s="15"/>
      <c r="N31" s="15"/>
      <c r="O31" s="15"/>
      <c r="P31" s="15"/>
      <c r="Q31" s="11"/>
    </row>
    <row r="32" s="1" customFormat="1" ht="25" customHeight="1" spans="1:17">
      <c r="A32" s="49"/>
      <c r="B32" s="31">
        <v>3</v>
      </c>
      <c r="C32" s="32" t="s">
        <v>162</v>
      </c>
      <c r="D32" s="32"/>
      <c r="E32" s="26" t="s">
        <v>122</v>
      </c>
      <c r="F32" s="34">
        <f>34</f>
        <v>34</v>
      </c>
      <c r="G32" s="35">
        <v>1380</v>
      </c>
      <c r="H32" s="36">
        <f t="shared" si="4"/>
        <v>46920</v>
      </c>
      <c r="I32" s="37" t="s">
        <v>161</v>
      </c>
      <c r="J32" s="15"/>
      <c r="K32" s="15"/>
      <c r="L32" s="15"/>
      <c r="M32" s="15"/>
      <c r="N32" s="15"/>
      <c r="O32" s="15"/>
      <c r="P32" s="15"/>
      <c r="Q32" s="11"/>
    </row>
    <row r="33" s="1" customFormat="1" ht="25" customHeight="1" spans="1:17">
      <c r="A33" s="49"/>
      <c r="B33" s="31">
        <v>4</v>
      </c>
      <c r="C33" s="32" t="s">
        <v>163</v>
      </c>
      <c r="D33" s="32"/>
      <c r="E33" s="33" t="s">
        <v>24</v>
      </c>
      <c r="F33" s="34">
        <v>1</v>
      </c>
      <c r="G33" s="35">
        <v>1500</v>
      </c>
      <c r="H33" s="36">
        <f t="shared" si="4"/>
        <v>1500</v>
      </c>
      <c r="I33" s="37"/>
      <c r="J33" s="15"/>
      <c r="K33" s="15"/>
      <c r="L33" s="15"/>
      <c r="M33" s="15"/>
      <c r="N33" s="15"/>
      <c r="O33" s="15"/>
      <c r="P33" s="15"/>
      <c r="Q33" s="11"/>
    </row>
    <row r="34" s="2" customFormat="1" ht="25" customHeight="1" spans="1:17">
      <c r="A34" s="30" t="s">
        <v>164</v>
      </c>
      <c r="B34" s="31">
        <v>1</v>
      </c>
      <c r="C34" s="32" t="s">
        <v>165</v>
      </c>
      <c r="D34" s="32"/>
      <c r="E34" s="33" t="s">
        <v>24</v>
      </c>
      <c r="F34" s="34">
        <v>1</v>
      </c>
      <c r="G34" s="35">
        <v>198000</v>
      </c>
      <c r="H34" s="36">
        <f t="shared" si="4"/>
        <v>198000</v>
      </c>
      <c r="I34" s="50" t="s">
        <v>166</v>
      </c>
      <c r="J34" s="38"/>
      <c r="K34" s="38"/>
      <c r="L34" s="38"/>
      <c r="M34" s="38"/>
      <c r="N34" s="38"/>
      <c r="O34" s="38"/>
      <c r="P34" s="39"/>
    </row>
    <row r="35" s="3" customFormat="1" ht="34" customHeight="1" spans="1:17">
      <c r="A35" s="51" t="s">
        <v>167</v>
      </c>
      <c r="B35" s="52">
        <v>1</v>
      </c>
      <c r="C35" s="53" t="s">
        <v>168</v>
      </c>
      <c r="D35" s="53"/>
      <c r="E35" s="54" t="s">
        <v>24</v>
      </c>
      <c r="F35" s="55">
        <v>4</v>
      </c>
      <c r="G35" s="36">
        <v>3000</v>
      </c>
      <c r="H35" s="36">
        <f t="shared" si="4"/>
        <v>12000</v>
      </c>
      <c r="I35" s="56" t="s">
        <v>169</v>
      </c>
      <c r="J35" s="57"/>
      <c r="K35" s="57"/>
      <c r="L35" s="57"/>
      <c r="M35" s="57"/>
      <c r="N35" s="57"/>
      <c r="O35" s="57"/>
    </row>
    <row r="36" s="4" customFormat="1" ht="31" customHeight="1" spans="1:17">
      <c r="A36" s="47"/>
      <c r="B36" s="52">
        <v>4</v>
      </c>
      <c r="C36" s="58" t="s">
        <v>170</v>
      </c>
      <c r="D36" s="58"/>
      <c r="E36" s="59" t="s">
        <v>155</v>
      </c>
      <c r="F36" s="27">
        <v>4</v>
      </c>
      <c r="G36" s="60">
        <v>5000</v>
      </c>
      <c r="H36" s="60">
        <f t="shared" si="4"/>
        <v>20000</v>
      </c>
      <c r="I36" s="61" t="s">
        <v>171</v>
      </c>
      <c r="J36" s="62"/>
      <c r="K36" s="62"/>
      <c r="L36" s="62"/>
      <c r="M36" s="62"/>
      <c r="N36" s="62"/>
      <c r="O36" s="62"/>
      <c r="P36" s="62"/>
    </row>
    <row r="37" s="3" customFormat="1" ht="21" customHeight="1" spans="1:17">
      <c r="A37" s="63" t="s">
        <v>172</v>
      </c>
      <c r="B37" s="64" t="s">
        <v>173</v>
      </c>
      <c r="C37" s="64" t="s">
        <v>174</v>
      </c>
      <c r="D37" s="64"/>
      <c r="E37" s="64"/>
      <c r="F37" s="65"/>
      <c r="G37" s="66"/>
      <c r="H37" s="67">
        <f>SUM(H5:H36)</f>
        <v>645990.9</v>
      </c>
      <c r="I37" s="63"/>
    </row>
    <row r="38" s="5" customFormat="1" ht="27" customHeight="1" spans="1:17">
      <c r="A38" s="68" t="s">
        <v>175</v>
      </c>
      <c r="B38" s="65" t="s">
        <v>176</v>
      </c>
      <c r="C38" s="69"/>
      <c r="D38" s="69"/>
      <c r="E38" s="69"/>
      <c r="F38" s="69"/>
      <c r="G38" s="70"/>
      <c r="H38" s="67">
        <f>50*440</f>
        <v>22000</v>
      </c>
      <c r="I38" s="71"/>
    </row>
    <row r="39" s="5" customFormat="1" ht="32" customHeight="1" spans="1:17">
      <c r="A39" s="68" t="s">
        <v>177</v>
      </c>
      <c r="B39" s="65" t="s">
        <v>178</v>
      </c>
      <c r="C39" s="69"/>
      <c r="D39" s="69"/>
      <c r="E39" s="69"/>
      <c r="F39" s="69"/>
      <c r="G39" s="70"/>
      <c r="H39" s="67">
        <f>120*440</f>
        <v>52800</v>
      </c>
      <c r="I39" s="72"/>
    </row>
    <row r="40" s="6" customFormat="1" ht="20" customHeight="1" spans="1:17">
      <c r="A40" s="73" t="s">
        <v>179</v>
      </c>
      <c r="B40" s="74"/>
      <c r="C40" s="75" t="s">
        <v>180</v>
      </c>
      <c r="D40" s="75"/>
      <c r="E40" s="75"/>
      <c r="F40" s="76"/>
      <c r="G40" s="77"/>
      <c r="H40" s="78">
        <f>H37+H38+H39+基装透明化成本报价!H46</f>
        <v>1032283.35</v>
      </c>
      <c r="I40" s="78"/>
    </row>
    <row r="41" s="1" customFormat="1" ht="71.5" customHeight="1" spans="1:17">
      <c r="A41" s="79" t="s">
        <v>181</v>
      </c>
      <c r="B41" s="80"/>
      <c r="C41" s="80"/>
      <c r="D41" s="80"/>
      <c r="E41" s="80"/>
      <c r="F41" s="81"/>
      <c r="G41" s="80"/>
      <c r="H41" s="82"/>
      <c r="I41" s="80"/>
      <c r="J41" s="15"/>
      <c r="K41" s="15"/>
      <c r="L41" s="15"/>
      <c r="M41" s="15"/>
      <c r="N41" s="15"/>
      <c r="O41" s="15"/>
      <c r="P41" s="15"/>
      <c r="Q41" s="11"/>
    </row>
    <row r="42" s="1" customFormat="1" ht="16" customHeight="1" spans="1:17">
      <c r="A42" s="83"/>
      <c r="B42" s="84"/>
      <c r="C42" s="84"/>
      <c r="D42" s="84"/>
      <c r="E42" s="84"/>
      <c r="F42" s="85"/>
      <c r="G42" s="84"/>
      <c r="H42" s="86"/>
      <c r="I42" s="87"/>
      <c r="J42" s="11"/>
      <c r="K42" s="11"/>
      <c r="L42" s="11"/>
      <c r="M42" s="11"/>
      <c r="N42" s="11"/>
      <c r="O42" s="11"/>
      <c r="P42" s="11"/>
      <c r="Q42" s="11"/>
    </row>
  </sheetData>
  <mergeCells count="49">
    <mergeCell ref="A1:I1"/>
    <mergeCell ref="A2:I2"/>
    <mergeCell ref="A3:I3"/>
    <mergeCell ref="C4:D4"/>
    <mergeCell ref="C5:D5"/>
    <mergeCell ref="C6:D6"/>
    <mergeCell ref="C7:D7"/>
    <mergeCell ref="C8:D8"/>
    <mergeCell ref="C9:D9"/>
    <mergeCell ref="C10:D10"/>
    <mergeCell ref="C11:D11"/>
    <mergeCell ref="C12:D12"/>
    <mergeCell ref="C13:D13"/>
    <mergeCell ref="C14:D14"/>
    <mergeCell ref="C15:D15"/>
    <mergeCell ref="C16:D16"/>
    <mergeCell ref="C17:D17"/>
    <mergeCell ref="C18:D18"/>
    <mergeCell ref="C19:D19"/>
    <mergeCell ref="C20:D20"/>
    <mergeCell ref="C21:D21"/>
    <mergeCell ref="C22:D22"/>
    <mergeCell ref="C23:D23"/>
    <mergeCell ref="C24:D24"/>
    <mergeCell ref="C25:D25"/>
    <mergeCell ref="C26:D26"/>
    <mergeCell ref="C27:D27"/>
    <mergeCell ref="C28:D28"/>
    <mergeCell ref="C29:D29"/>
    <mergeCell ref="C30:D30"/>
    <mergeCell ref="C31:D31"/>
    <mergeCell ref="C32:D32"/>
    <mergeCell ref="C33:D33"/>
    <mergeCell ref="C34:D34"/>
    <mergeCell ref="C35:D35"/>
    <mergeCell ref="C36:D36"/>
    <mergeCell ref="C37:G37"/>
    <mergeCell ref="C38:G38"/>
    <mergeCell ref="C39:G39"/>
    <mergeCell ref="C40:G40"/>
    <mergeCell ref="H40:I40"/>
    <mergeCell ref="A41:I41"/>
    <mergeCell ref="A5:A7"/>
    <mergeCell ref="A9:A10"/>
    <mergeCell ref="A11:A17"/>
    <mergeCell ref="A18:A20"/>
    <mergeCell ref="A21:A30"/>
    <mergeCell ref="A31:A33"/>
    <mergeCell ref="A35:A36"/>
  </mergeCells>
  <dataValidations count="1">
    <dataValidation type="list" allowBlank="1" showInputMessage="1" showErrorMessage="1" sqref="C11">
      <formula1>"TATA,圣象,索菲亚"</formula1>
    </dataValidation>
  </dataValidations>
  <pageMargins left="0.75" right="0.75" top="1" bottom="1" header="0.5" footer="0.5"/>
  <pageSetup paperSize="9" scale="74" orientation="portrait"/>
  <headerFooter/>
</worksheet>
</file>

<file path=docProps/app.xml><?xml version="1.0" encoding="utf-8"?>
<Properties xmlns="http://schemas.openxmlformats.org/officeDocument/2006/extended-properties" xmlns:vt="http://schemas.openxmlformats.org/officeDocument/2006/docPropsVTypes">
  <Company>WWW.YlmF.CoM</Company>
  <Application>Microsoft Excel</Application>
  <HeadingPairs>
    <vt:vector size="2" baseType="variant">
      <vt:variant>
        <vt:lpstr>工作表</vt:lpstr>
      </vt:variant>
      <vt:variant>
        <vt:i4>2</vt:i4>
      </vt:variant>
    </vt:vector>
  </HeadingPairs>
  <TitlesOfParts>
    <vt:vector size="2" baseType="lpstr">
      <vt:lpstr>基装透明化成本报价</vt:lpstr>
      <vt:lpstr>主材成本报价</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雨林木风</dc:creator>
  <cp:lastModifiedBy>Andy</cp:lastModifiedBy>
  <cp:revision>1</cp:revision>
  <dcterms:created xsi:type="dcterms:W3CDTF">2011-10-20T20:44:00Z</dcterms:created>
  <cp:lastPrinted>2024-04-20T10:06:00Z</cp:lastPrinted>
  <dcterms:modified xsi:type="dcterms:W3CDTF">2026-04-25T10:19:55Z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2052-12.1.25205.25205</vt:lpwstr>
  </property>
  <property fmtid="{D5CDD505-2E9C-101B-9397-08002B2CF9AE}" pid="3" name="KSOReadingLayout">
    <vt:bool>false</vt:bool>
  </property>
  <property fmtid="{D5CDD505-2E9C-101B-9397-08002B2CF9AE}" pid="4" name="ICV">
    <vt:lpwstr>07E75C7DCC5C5919CB24EC699DD3C4A2_43</vt:lpwstr>
  </property>
  <property fmtid="{D5CDD505-2E9C-101B-9397-08002B2CF9AE}" pid="5" name="CalculationRule">
    <vt:i4>0</vt:i4>
  </property>
</Properties>
</file>